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DeTrabalho"/>
  <mc:AlternateContent xmlns:mc="http://schemas.openxmlformats.org/markup-compatibility/2006">
    <mc:Choice Requires="x15">
      <x15ac:absPath xmlns:x15ac="http://schemas.microsoft.com/office/spreadsheetml/2010/11/ac" url="R:\Relação com Investidores\LIFE11\Planilha de Fundamentos\2025\"/>
    </mc:Choice>
  </mc:AlternateContent>
  <xr:revisionPtr revIDLastSave="0" documentId="13_ncr:1_{20B937CF-E3BF-46B3-914A-147AD0115BAD}" xr6:coauthVersionLast="47" xr6:coauthVersionMax="47" xr10:uidLastSave="{00000000-0000-0000-0000-000000000000}"/>
  <bookViews>
    <workbookView xWindow="-110" yWindow="-110" windowWidth="19420" windowHeight="10300" firstSheet="1" activeTab="6"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Operações!$A$6:$Q$17</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1" i="16" l="1"/>
  <c r="AU26" i="16"/>
  <c r="AU23" i="16"/>
  <c r="AU22" i="16"/>
  <c r="AU21" i="16"/>
  <c r="AU20" i="16"/>
  <c r="AU19" i="16"/>
  <c r="AU18" i="16"/>
  <c r="AU17" i="16"/>
  <c r="AU16" i="16"/>
  <c r="AU15" i="16"/>
  <c r="AU14" i="16"/>
  <c r="AU13" i="16"/>
  <c r="AU12" i="16"/>
  <c r="AU11" i="16"/>
  <c r="AU10" i="16"/>
  <c r="AU9" i="16"/>
  <c r="AU8" i="16"/>
  <c r="AU7" i="16"/>
  <c r="AU6" i="16"/>
  <c r="AR12" i="16" l="1"/>
  <c r="AQ12" i="16" l="1"/>
  <c r="AP12" i="16" l="1"/>
  <c r="B11" i="12" l="1"/>
  <c r="B10" i="12" l="1"/>
  <c r="D11" i="12"/>
  <c r="B12" i="12"/>
  <c r="D12" i="12" s="1"/>
  <c r="B9" i="12" l="1"/>
  <c r="D10" i="12"/>
  <c r="B13" i="12"/>
  <c r="D13" i="12" s="1"/>
  <c r="B8" i="12" l="1"/>
  <c r="D9" i="12"/>
  <c r="B14" i="12"/>
  <c r="D14" i="12" s="1"/>
  <c r="B7" i="12" l="1"/>
  <c r="D7" i="12" s="1"/>
  <c r="D8" i="12"/>
  <c r="B15" i="12"/>
  <c r="D15" i="12" s="1"/>
  <c r="AO12" i="16"/>
  <c r="L7" i="14" l="1"/>
  <c r="Q13" i="14" l="1"/>
  <c r="Q11" i="14"/>
  <c r="Q9" i="14"/>
  <c r="Q10" i="14"/>
  <c r="Q8" i="14"/>
  <c r="L11" i="14"/>
  <c r="L10" i="14"/>
  <c r="L9" i="14"/>
  <c r="L8" i="14"/>
  <c r="Q7" i="14"/>
</calcChain>
</file>

<file path=xl/sharedStrings.xml><?xml version="1.0" encoding="utf-8"?>
<sst xmlns="http://schemas.openxmlformats.org/spreadsheetml/2006/main" count="308" uniqueCount="191">
  <si>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</si>
  <si>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</si>
  <si>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</si>
  <si>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</si>
  <si>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</si>
  <si>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</si>
  <si>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</si>
  <si>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</si>
  <si>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</si>
  <si>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</si>
  <si>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</si>
  <si>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</si>
  <si>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</si>
  <si>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</si>
  <si>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</si>
  <si>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</si>
  <si>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</si>
  <si>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</si>
  <si>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</si>
  <si>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</si>
  <si>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</si>
  <si>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</si>
  <si>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</si>
  <si>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</si>
  <si>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</si>
  <si>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</si>
  <si>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</si>
  <si>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</si>
  <si>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</si>
  <si>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</si>
  <si>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</si>
  <si>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</si>
  <si>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</si>
  <si>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Incorporação</t>
  </si>
  <si>
    <t>SE</t>
  </si>
  <si>
    <t>IPCA+</t>
  </si>
  <si>
    <t>Virgo S.A.</t>
  </si>
  <si>
    <t>CRI Vectra</t>
  </si>
  <si>
    <t>Loteamento</t>
  </si>
  <si>
    <t>PR</t>
  </si>
  <si>
    <t>BRIMWLCRICC5 / BRIMWLCRICD3</t>
  </si>
  <si>
    <t>CRI QSJRN</t>
  </si>
  <si>
    <t>AM</t>
  </si>
  <si>
    <t>CDI+</t>
  </si>
  <si>
    <t>BRHBSCCRI932 / BRHBSCCRI940</t>
  </si>
  <si>
    <t>Habitasec</t>
  </si>
  <si>
    <t>CRI Mirante</t>
  </si>
  <si>
    <t>SC</t>
  </si>
  <si>
    <t>True Sec</t>
  </si>
  <si>
    <t>CRI Vanvera</t>
  </si>
  <si>
    <t>RO</t>
  </si>
  <si>
    <t>BRTSSACRI182</t>
  </si>
  <si>
    <t>Travessia</t>
  </si>
  <si>
    <t>Multipropriedade</t>
  </si>
  <si>
    <t>FIDC Residence Club</t>
  </si>
  <si>
    <t>CE</t>
  </si>
  <si>
    <t>-</t>
  </si>
  <si>
    <t>Itau/Singulare</t>
  </si>
  <si>
    <t>n.a</t>
  </si>
  <si>
    <t>Home Equity 2*</t>
  </si>
  <si>
    <t>SPE Maragogi - Green Portugal I</t>
  </si>
  <si>
    <t>SPE Maragogi - Green Maria</t>
  </si>
  <si>
    <t xml:space="preserve">SPE - Green Portugal II </t>
  </si>
  <si>
    <t>IGP-M+</t>
  </si>
  <si>
    <t>SPE - One II</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</si>
  <si>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</si>
  <si>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</si>
  <si>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</si>
  <si>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</si>
  <si>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</si>
  <si>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</si>
  <si>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</si>
  <si>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</si>
  <si>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</si>
  <si>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</si>
  <si>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</si>
  <si>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</si>
  <si>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</si>
  <si>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</si>
  <si>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</si>
  <si>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</si>
  <si>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</si>
  <si>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</si>
  <si>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</si>
  <si>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</si>
  <si>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</si>
  <si>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Home Equity</t>
  </si>
  <si>
    <t>Juros</t>
  </si>
  <si>
    <t>Outros</t>
  </si>
  <si>
    <t>Total de Despesas</t>
  </si>
  <si>
    <t>Taxa de Administração, Escrituração e Custódia</t>
  </si>
  <si>
    <t>Taxa de Performance</t>
  </si>
  <si>
    <t>Outras Despesas</t>
  </si>
  <si>
    <t>Custo de Emissão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</si>
  <si>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</si>
  <si>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</si>
  <si>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</si>
  <si>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</si>
  <si>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</si>
  <si>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</si>
  <si>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</si>
  <si>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</si>
  <si>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</si>
  <si>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</si>
  <si>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</si>
  <si>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</si>
  <si>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</si>
  <si>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</si>
  <si>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</si>
  <si>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</si>
  <si>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</si>
  <si>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</si>
  <si>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</si>
  <si>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</si>
  <si>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</si>
  <si>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</si>
  <si>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</si>
  <si>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</si>
  <si>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</si>
  <si>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</si>
  <si>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</si>
  <si>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</si>
  <si>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Set24</t>
  </si>
  <si>
    <t>Out24</t>
  </si>
  <si>
    <t>Desde o Início</t>
  </si>
  <si>
    <t>Nov24</t>
  </si>
  <si>
    <t>DRE Gerencial</t>
  </si>
  <si>
    <t>Dez24</t>
  </si>
  <si>
    <t>Jan25</t>
  </si>
  <si>
    <t>Fev25</t>
  </si>
  <si>
    <t>Resumo Mensal de Negociação</t>
  </si>
  <si>
    <r>
      <t>RENDIMENTO:</t>
    </r>
    <r>
      <rPr>
        <sz val="14"/>
        <color rgb="FF21335B"/>
        <rFont val="Barlow"/>
      </rPr>
      <t xml:space="preserve"> R$ 0,12/cota</t>
    </r>
  </si>
  <si>
    <r>
      <rPr>
        <b/>
        <sz val="14"/>
        <color rgb="FF21335B"/>
        <rFont val="Barlow"/>
      </rPr>
      <t>QTDE DE COTAS EMITIDAS:</t>
    </r>
    <r>
      <rPr>
        <sz val="14"/>
        <color rgb="FF21335B"/>
        <rFont val="Barlow"/>
      </rPr>
      <t xml:space="preserve"> 37.901.307</t>
    </r>
  </si>
  <si>
    <t>BRAPCSCRIF72</t>
  </si>
  <si>
    <t>Mar25</t>
  </si>
  <si>
    <t xml:space="preserve"> BRIMWLCRIC65 / BRIMWLCRIC73 </t>
  </si>
  <si>
    <t>IPCA/IGP-M</t>
  </si>
  <si>
    <t>Abr25</t>
  </si>
  <si>
    <t>SPE - Marmet</t>
  </si>
  <si>
    <t>MT</t>
  </si>
  <si>
    <t>Mai25</t>
  </si>
  <si>
    <t>Análise de Sensibilidade</t>
  </si>
  <si>
    <t>Dividendo</t>
  </si>
  <si>
    <t>IPCA 12M</t>
  </si>
  <si>
    <t xml:space="preserve">Preço </t>
  </si>
  <si>
    <t>Input Manual</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</si>
  <si>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</si>
  <si>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</si>
  <si>
    <t>Jul25</t>
  </si>
  <si>
    <t>Ago25</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</si>
  <si>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em faixa de preço compatível com o mercado, em condomínio fechado, com acesso direto à praia por dentro do condomínio.</t>
  </si>
  <si>
    <t>O Projeto de Quintas São José do Rio Negro foi um dos primeiros projetos analisado pela LCP, localizado em Manaus (AM).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encontra-se em fase avançada de comercialização e é conduzido por incorporador com histórico de atuação local. Trata-se de um ativo com perfil aderente à estratégia do fundo.</t>
  </si>
  <si>
    <t>O Projeto de Mirante Residence é uma incorporação vertical desenvolvida em São José, na região metropolitana de Florianópolis (SC), com vista para o mar de Praia Comprida. O empreendimento entrega apartamentos de 1, 2 e 3 quartos com ambientes integrados e áreas comuns que totalizam 1100 m² de área de lazer. O CRI foi estruturado para financiar a obra, com modelagem que assegura uma razão de garantia e desembolsos alinhados à evolução das vendas, reduzindo o risco da operação e favorecendo sua rentabilidade.</t>
  </si>
  <si>
    <t>O Projeto Residence Club é uma Multipropriedade. O FIDC, estruturado pelo Itaú Unibanco, consiste em financiar as obras de empreendimentos do setor de hotelaria, um deles em Fortaleza (Ceará) e outro em Ilha do Sol (Paraná). Os empreendimentos deste FIDC apresentam características específicas, com estrutura que busca equilibrar o risco inerente do setor e a sustentabilidade financeira das operações, de modo a contribuir para a diversificação e equilíbrio do portfólio do fundo.</t>
  </si>
  <si>
    <t>Set25</t>
  </si>
  <si>
    <t>¹Correção monetária não é proveniente de resultado caixa</t>
  </si>
  <si>
    <t>²Resultado proveniente de rendimento de operação compromissada e proventos de FIIs investidos pelo fundo</t>
  </si>
  <si>
    <t>³O "Resultado" apresentado é uma combinação do resultado caixa e a "Apreciação de Ativo"</t>
  </si>
  <si>
    <t>Correção Monetária¹</t>
  </si>
  <si>
    <t>Caixa²</t>
  </si>
  <si>
    <t>Resultado³</t>
  </si>
  <si>
    <t>3676258,4*</t>
  </si>
  <si>
    <t>40754360,04*</t>
  </si>
  <si>
    <t>*Valores acumulados até a data</t>
  </si>
  <si>
    <t>É recomendada a leitura da Lâmina de informações essenciais, do Regulamento e demais documentos legais do Fundo pelo investidor antes de aplicar seus recursos.</t>
  </si>
  <si>
    <t>Fundos de Investimento não contam com a garantia do Administrador, Gestor da carteira, qualquer mecanismo de seguro, ou, ainda, do Fundo Garantidor de Créditos – FGC.</t>
  </si>
  <si>
    <t>As opiniões, estimativas e projeções refletem o atual julgamento do responsável pelo seu conteúdo na data de sua divulgação e estão, portanto, sujeitas a alterações sem aviso prévio.</t>
  </si>
  <si>
    <t>O objetivo do Fundo não representa nem deve ser considerado, a qualquer momento, e sob qualquer hipótese, como promessa, garantia ou sugestão de rentabilidade ao investidor.</t>
  </si>
  <si>
    <t>Quaisquer outras informações ou esclarecimentos sobre o Fundo poderão ser obtidos com o Administrador e o Gestor.</t>
  </si>
  <si>
    <t>A LCP Gestora de Recursos Ltda. (“LCP”) não comercializa ou distribui cotas de fundos de investimentos ou qualquer outro valor mobiliário.</t>
  </si>
  <si>
    <t>Este material tem caráter exclusivamente informativo e não constitui oferta pública ou recomendação de investimentos.</t>
  </si>
  <si>
    <t>O Fundo teve início em 04/03/22 e não tem prazo definido de duração. A rentabilidade obtida no passado não representa garantia de rentabilidade futura.</t>
  </si>
  <si>
    <r>
      <rPr>
        <b/>
        <sz val="14"/>
        <color rgb="FF21335B"/>
        <rFont val="Barlow"/>
      </rPr>
      <t>PATRIMÔNIO LÍQUIDO:</t>
    </r>
    <r>
      <rPr>
        <sz val="14"/>
        <color rgb="FF21335B"/>
        <rFont val="Barlow"/>
      </rPr>
      <t xml:space="preserve"> R$ 377.557.47,37</t>
    </r>
  </si>
  <si>
    <r>
      <rPr>
        <b/>
        <sz val="14"/>
        <color rgb="FF21335B"/>
        <rFont val="Barlow"/>
      </rPr>
      <t>PATRIMÔNIO LÍQUIDO MÉDIO* (últimos 12 meses):</t>
    </r>
    <r>
      <rPr>
        <sz val="14"/>
        <color rgb="FF21335B"/>
        <rFont val="Barlow"/>
      </rPr>
      <t xml:space="preserve"> R$ 370.864.304,94</t>
    </r>
  </si>
  <si>
    <r>
      <rPr>
        <b/>
        <sz val="14"/>
        <color rgb="FF21335B"/>
        <rFont val="Barlow"/>
      </rPr>
      <t>QTDE DE INVESTIDORES:</t>
    </r>
    <r>
      <rPr>
        <sz val="14"/>
        <color rgb="FF21335B"/>
        <rFont val="Barlow"/>
      </rPr>
      <t xml:space="preserve"> 18.084</t>
    </r>
  </si>
  <si>
    <t xml:space="preserve">Performance Out-25: </t>
  </si>
  <si>
    <r>
      <t xml:space="preserve">CDI LÍQUIDO: </t>
    </r>
    <r>
      <rPr>
        <sz val="14"/>
        <color rgb="FF21335B"/>
        <rFont val="Barlow"/>
      </rPr>
      <t xml:space="preserve">111,09% do CDI líquido, equivalente a 99,43% do CDI bruto. </t>
    </r>
  </si>
  <si>
    <r>
      <t>COTA PATRIMONIAL:</t>
    </r>
    <r>
      <rPr>
        <sz val="14"/>
        <color rgb="FF21335B"/>
        <rFont val="Barlow"/>
      </rPr>
      <t xml:space="preserve"> R$ 9,96</t>
    </r>
  </si>
  <si>
    <r>
      <t xml:space="preserve">COTA MERCADO: </t>
    </r>
    <r>
      <rPr>
        <sz val="14"/>
        <color rgb="FF21335B"/>
        <rFont val="Barlow"/>
      </rPr>
      <t>R$ 8,24</t>
    </r>
  </si>
  <si>
    <r>
      <t>DIVIDEND YIELD (mês):</t>
    </r>
    <r>
      <rPr>
        <sz val="14"/>
        <color rgb="FF21335B"/>
        <rFont val="Barlow"/>
      </rPr>
      <t xml:space="preserve"> 1,20% a.m. (ou 15,45% a.a)</t>
    </r>
  </si>
  <si>
    <r>
      <t>DIVIDEND YIELD (12M):</t>
    </r>
    <r>
      <rPr>
        <sz val="14"/>
        <color rgb="FF21335B"/>
        <rFont val="Barlow"/>
      </rPr>
      <t xml:space="preserve"> 15,99% a.a.</t>
    </r>
  </si>
  <si>
    <r>
      <t>RETORNO DESDE O INÍCIO:</t>
    </r>
    <r>
      <rPr>
        <sz val="14"/>
        <color rgb="FF21335B"/>
        <rFont val="Barlow"/>
      </rPr>
      <t xml:space="preserve"> 74,46% (170,03% do CDI líquido)</t>
    </r>
  </si>
  <si>
    <r>
      <t>LIQUIDEZ DIÁRIA:</t>
    </r>
    <r>
      <rPr>
        <sz val="14"/>
        <color rgb="FF21335B"/>
        <rFont val="Barlow"/>
      </rPr>
      <t xml:space="preserve"> R$ 688 mil/dia</t>
    </r>
  </si>
  <si>
    <t>Out25</t>
  </si>
  <si>
    <t>Atualização - Outubro 2025</t>
  </si>
  <si>
    <t>O CRI Vectra é composto pela incorporação Sky Residence (Cambé-PR) cuja obra está finalizada e com vendas em fase de conclusão, e pelo projeto de Reserva do Saltinho (Londrina – PR), loteamento aberto localizado na Zona Sul da cidade. O projeto é voltado ao público residencial da região Sul e Oeste, com parques arborizados, vias de caminhada e ciclovias. Além disso, houve em 2024 o lançamento do Saltinho Village, um condomínio fechado, que proporciona ainda mais segurança e lazer, voltado para a classe média alta, dentro do loteamento Reserva Saltinho. A desenvolvedora, Vectra, possui mais de 25 anos de história em incorporações e loteamentos na região de Londrina e resto do estado do Paraná, com foco em projetos de classe alta e média.</t>
  </si>
  <si>
    <t>O projeto é composto por dois loteamentos, Jardim Bella Vista e Jardim Rio de Janeiro, ambos localizados no munícipio de Ariquemes, a terceira cidade mais populosa do estado de Rondônia. Tratando-se de um projeto com obras concluídas e histórico consistente de recebíveis, o que reduz incertezas operacionais, a operação foi incluída no portfólio com o objetivo de contribuir para a diversificação da carteira, conforme estratégia do fundo.</t>
  </si>
  <si>
    <t>A SPE Maragogi é composta por dois projetos de loteamento, ambos localizados no município de Fazenda Rio Grande, parte da região metropolitana de Curitiba. Fazenda Rio Grande tem sido uma das cidades que mais cresce no estado, e foi a cidade que demonstrou maior avanço econômico na região metropolitana de Curitiba segundo o Ipardes (2018)¹.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 projeto foi adquirido a uma taxa de 12% real a.a. A recuperação de inadimplência registrada na carteira elevou a estimativa interna de TIR do ativo para níveis próximos de 13%, sem representar projeção futura de resultados. Maragogi é o primeiro projeto de True Sale a fazer parte do nosso portfólio.</t>
  </si>
  <si>
    <t>A SPE Green Portugal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o projeto com potencial de valorização, conforme características de localização, mercado e venda do estoque. O projeto foi adquirido a uma taxa de 12% real a.a. A recuperação de inadimplência registrada na carteira elevou a estimativa interna de TIR do ativo para níveis próximos de 13%, sem representar projeção futura de resultados</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</si>
  <si>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</si>
  <si>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O Residencial Marmet está situado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</si>
</sst>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28">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93">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28" fillId="9" borderId="0" xfId="0" applyFont="1" applyFill="1" applyAlignment="1">
      <alignment horizontal="center"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4"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0" fontId="22" fillId="0" borderId="0" xfId="4" applyNumberFormat="1" applyFont="1" applyFill="1" applyBorder="1" applyAlignment="1">
      <alignment horizontal="center" vertical="center"/>
    </xf>
    <xf numFmtId="2" fontId="22" fillId="0" borderId="0" xfId="4" applyNumberFormat="1" applyFont="1" applyFill="1" applyBorder="1" applyAlignment="1">
      <alignment horizontal="center" vertical="center"/>
    </xf>
    <xf numFmtId="169" fontId="42" fillId="0" borderId="25"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42" fillId="0" borderId="2" xfId="0" applyFont="1" applyBorder="1" applyAlignment="1">
      <alignment horizontal="left"/>
    </xf>
    <xf numFmtId="0" fontId="21" fillId="0" borderId="0" xfId="0" applyFont="1" applyAlignment="1">
      <alignment horizontal="center" vertical="center" wrapText="1"/>
    </xf>
    <xf numFmtId="0" fontId="21" fillId="0" borderId="0" xfId="0" applyFont="1" applyAlignment="1">
      <alignment horizontal="center" vertical="center"/>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Dividendos!$X$7:$X$49</c:f>
              <c:numCache>
                <c:formatCode>mmm\-yy</c:formatCode>
                <c:ptCount val="4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numCache>
            </c:numRef>
          </c:cat>
          <c:val>
            <c:numRef>
              <c:f>Dividendos!$Y$7:$Y$49</c:f>
              <c:numCache>
                <c:formatCode>"R$"#,##0.00_);[Red]\("R$"#,##0.00\)</c:formatCode>
                <c:ptCount val="43"/>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pt idx="39">
                  <c:v>0.12</c:v>
                </c:pt>
                <c:pt idx="40">
                  <c:v>0.12</c:v>
                </c:pt>
                <c:pt idx="41">
                  <c:v>0.12</c:v>
                </c:pt>
                <c:pt idx="42">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Cotistas!$B$8:$B$51</c:f>
              <c:numCache>
                <c:formatCode>mmm\-yy</c:formatCode>
                <c:ptCount val="4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numCache>
            </c:numRef>
          </c:cat>
          <c:val>
            <c:numRef>
              <c:f>Cotistas!$C$8:$C$51</c:f>
              <c:numCache>
                <c:formatCode>General</c:formatCode>
                <c:ptCount val="44"/>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pt idx="40">
                  <c:v>17613</c:v>
                </c:pt>
                <c:pt idx="41">
                  <c:v>18116</c:v>
                </c:pt>
                <c:pt idx="42">
                  <c:v>18532</c:v>
                </c:pt>
                <c:pt idx="43">
                  <c:v>18084</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126558</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558818</xdr:colOff>
      <xdr:row>45</xdr:row>
      <xdr:rowOff>11341</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504339</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545987</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482742</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311720</xdr:colOff>
      <xdr:row>2</xdr:row>
      <xdr:rowOff>63388</xdr:rowOff>
    </xdr:from>
    <xdr:to>
      <xdr:col>0</xdr:col>
      <xdr:colOff>1054577</xdr:colOff>
      <xdr:row>4</xdr:row>
      <xdr:rowOff>25400</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1720" y="311038"/>
          <a:ext cx="746032" cy="5938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763788</xdr:colOff>
      <xdr:row>8</xdr:row>
      <xdr:rowOff>44717</xdr:rowOff>
    </xdr:from>
    <xdr:to>
      <xdr:col>22</xdr:col>
      <xdr:colOff>328083</xdr:colOff>
      <xdr:row>36</xdr:row>
      <xdr:rowOff>175171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907596</xdr:colOff>
      <xdr:row>2</xdr:row>
      <xdr:rowOff>162584</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198965</xdr:colOff>
      <xdr:row>6</xdr:row>
      <xdr:rowOff>140756</xdr:rowOff>
    </xdr:from>
    <xdr:to>
      <xdr:col>24</xdr:col>
      <xdr:colOff>335139</xdr:colOff>
      <xdr:row>23</xdr:row>
      <xdr:rowOff>46567</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771538</xdr:colOff>
      <xdr:row>3</xdr:row>
      <xdr:rowOff>84317</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30389</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694810</xdr:colOff>
      <xdr:row>2</xdr:row>
      <xdr:rowOff>25400</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49" headerRowDxfId="12" dataDxfId="11" totalsRowDxfId="10">
  <autoFilter ref="X6:Z49"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51" totalsRowShown="0" headerRowDxfId="3" dataDxfId="2">
  <autoFilter ref="B7:C51"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5"/>
  <sheetViews>
    <sheetView showGridLines="0" topLeftCell="A31" zoomScale="80" zoomScaleNormal="80" zoomScaleSheetLayoutView="40" zoomScalePageLayoutView="60" workbookViewId="0">
      <selection activeCell="B27" sqref="B27"/>
    </sheetView>
  </sheetViews>
  <sheetFormatPr defaultRowHeight="14.5" x14ac:dyDescent="0.35"/>
  <cols>
    <col min="1" max="1" width="9" customWidth="1"/>
    <col min="2" max="2" width="223.26953125" customWidth="1"/>
    <col min="3" max="3" width="14.1796875" customWidth="1"/>
  </cols>
  <sheetData>
    <row r="1" spans="1:2" ht="34.25" customHeight="1" x14ac:dyDescent="0.35">
      <c r="A1" s="117"/>
      <c r="B1" s="44">
        <v>45931</v>
      </c>
    </row>
    <row r="2" spans="1:2" ht="29.4" customHeight="1" x14ac:dyDescent="0.4">
      <c r="A2" s="41"/>
      <c r="B2" s="24"/>
    </row>
    <row r="3" spans="1:2" ht="48.65" customHeight="1" x14ac:dyDescent="0.35">
      <c r="A3" s="41"/>
      <c r="B3" s="46" t="s">
        <v>82</v>
      </c>
    </row>
    <row r="4" spans="1:2" ht="27" customHeight="1" x14ac:dyDescent="0.4">
      <c r="A4" s="41"/>
      <c r="B4" s="24"/>
    </row>
    <row r="5" spans="1:2" ht="15" customHeight="1" x14ac:dyDescent="0.35"/>
    <row r="6" spans="1:2" ht="54" customHeight="1" x14ac:dyDescent="0.35">
      <c r="B6" s="111" t="s">
        <v>0</v>
      </c>
    </row>
    <row r="7" spans="1:2" ht="92.4" customHeight="1" x14ac:dyDescent="0.35">
      <c r="B7" s="110" t="s">
        <v>1</v>
      </c>
    </row>
    <row r="8" spans="1:2" ht="16" x14ac:dyDescent="0.4">
      <c r="B8" s="1"/>
    </row>
    <row r="9" spans="1:2" ht="11.5" customHeight="1" x14ac:dyDescent="0.4">
      <c r="B9" s="1"/>
    </row>
    <row r="10" spans="1:2" ht="46.75" customHeight="1" x14ac:dyDescent="0.35">
      <c r="A10" s="41"/>
      <c r="B10" s="114" t="s">
        <v>2</v>
      </c>
    </row>
    <row r="11" spans="1:2" ht="18" customHeight="1" x14ac:dyDescent="0.35">
      <c r="B11" s="118"/>
    </row>
    <row r="12" spans="1:2" ht="21" x14ac:dyDescent="0.35">
      <c r="B12" s="113" t="s">
        <v>3</v>
      </c>
    </row>
    <row r="13" spans="1:2" ht="21" x14ac:dyDescent="0.35">
      <c r="B13" s="113" t="s">
        <v>4</v>
      </c>
    </row>
    <row r="14" spans="1:2" ht="21" x14ac:dyDescent="0.35">
      <c r="B14" s="113" t="s">
        <v>5</v>
      </c>
    </row>
    <row r="15" spans="1:2" ht="21" x14ac:dyDescent="0.35">
      <c r="B15" s="113" t="s">
        <v>6</v>
      </c>
    </row>
    <row r="16" spans="1:2" ht="21" x14ac:dyDescent="0.35">
      <c r="B16" s="113" t="s">
        <v>7</v>
      </c>
    </row>
    <row r="17" spans="1:2" ht="21" x14ac:dyDescent="0.35">
      <c r="B17" s="113" t="s">
        <v>8</v>
      </c>
    </row>
    <row r="18" spans="1:2" ht="21" x14ac:dyDescent="0.35">
      <c r="B18" s="113" t="s">
        <v>9</v>
      </c>
    </row>
    <row r="19" spans="1:2" ht="21" x14ac:dyDescent="0.35">
      <c r="B19" s="113" t="s">
        <v>10</v>
      </c>
    </row>
    <row r="20" spans="1:2" ht="21" x14ac:dyDescent="0.35">
      <c r="B20" s="119" t="s">
        <v>11</v>
      </c>
    </row>
    <row r="21" spans="1:2" ht="24" customHeight="1" x14ac:dyDescent="0.4">
      <c r="B21" s="1"/>
    </row>
    <row r="22" spans="1:2" ht="48.65" customHeight="1" x14ac:dyDescent="0.35">
      <c r="A22" s="41"/>
      <c r="B22" s="114" t="s">
        <v>12</v>
      </c>
    </row>
    <row r="23" spans="1:2" ht="19.75" customHeight="1" x14ac:dyDescent="0.35">
      <c r="B23" s="118"/>
    </row>
    <row r="24" spans="1:2" ht="21" x14ac:dyDescent="0.35">
      <c r="B24" s="115" t="s">
        <v>172</v>
      </c>
    </row>
    <row r="25" spans="1:2" ht="21" x14ac:dyDescent="0.35">
      <c r="B25" s="115" t="s">
        <v>173</v>
      </c>
    </row>
    <row r="26" spans="1:2" ht="21" x14ac:dyDescent="0.35">
      <c r="B26" s="115" t="s">
        <v>132</v>
      </c>
    </row>
    <row r="27" spans="1:2" ht="21" x14ac:dyDescent="0.35">
      <c r="B27" s="115" t="s">
        <v>174</v>
      </c>
    </row>
    <row r="28" spans="1:2" ht="16" x14ac:dyDescent="0.4">
      <c r="B28" s="116"/>
    </row>
    <row r="29" spans="1:2" ht="32.4" customHeight="1" x14ac:dyDescent="0.35">
      <c r="B29" s="120" t="s">
        <v>13</v>
      </c>
    </row>
    <row r="30" spans="1:2" ht="16" x14ac:dyDescent="0.4">
      <c r="B30" s="116"/>
    </row>
    <row r="31" spans="1:2" ht="48.65" customHeight="1" x14ac:dyDescent="0.35">
      <c r="A31" s="41"/>
      <c r="B31" s="114" t="s">
        <v>175</v>
      </c>
    </row>
    <row r="32" spans="1:2" ht="20.399999999999999" customHeight="1" x14ac:dyDescent="0.35">
      <c r="B32" s="118"/>
    </row>
    <row r="33" spans="2:2" ht="21" x14ac:dyDescent="0.35">
      <c r="B33" s="112" t="s">
        <v>176</v>
      </c>
    </row>
    <row r="34" spans="2:2" ht="21" x14ac:dyDescent="0.35">
      <c r="B34" s="112" t="s">
        <v>177</v>
      </c>
    </row>
    <row r="35" spans="2:2" ht="21" x14ac:dyDescent="0.35">
      <c r="B35" s="112" t="s">
        <v>178</v>
      </c>
    </row>
    <row r="36" spans="2:2" ht="21" x14ac:dyDescent="0.35">
      <c r="B36" s="112" t="s">
        <v>131</v>
      </c>
    </row>
    <row r="37" spans="2:2" ht="21" x14ac:dyDescent="0.35">
      <c r="B37" s="112" t="s">
        <v>179</v>
      </c>
    </row>
    <row r="38" spans="2:2" ht="21" x14ac:dyDescent="0.35">
      <c r="B38" s="112" t="s">
        <v>180</v>
      </c>
    </row>
    <row r="39" spans="2:2" ht="21" x14ac:dyDescent="0.35">
      <c r="B39" s="112" t="s">
        <v>181</v>
      </c>
    </row>
    <row r="40" spans="2:2" ht="21" x14ac:dyDescent="0.35">
      <c r="B40" s="112" t="s">
        <v>182</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1" t="s">
        <v>14</v>
      </c>
    </row>
    <row r="47" spans="2:2" ht="18.5" x14ac:dyDescent="0.5">
      <c r="B47" s="20" t="s">
        <v>15</v>
      </c>
    </row>
    <row r="48" spans="2:2" ht="18.5" x14ac:dyDescent="0.35">
      <c r="B48" s="21" t="s">
        <v>169</v>
      </c>
    </row>
    <row r="49" spans="2:2" ht="18.5" x14ac:dyDescent="0.5">
      <c r="B49" s="22" t="s">
        <v>170</v>
      </c>
    </row>
    <row r="50" spans="2:2" ht="18.5" x14ac:dyDescent="0.5">
      <c r="B50" s="22" t="s">
        <v>164</v>
      </c>
    </row>
    <row r="51" spans="2:2" ht="18.5" x14ac:dyDescent="0.5">
      <c r="B51" s="22" t="s">
        <v>171</v>
      </c>
    </row>
    <row r="52" spans="2:2" ht="18.5" x14ac:dyDescent="0.5">
      <c r="B52" s="22" t="s">
        <v>165</v>
      </c>
    </row>
    <row r="53" spans="2:2" ht="18.5" x14ac:dyDescent="0.5">
      <c r="B53" s="22" t="s">
        <v>166</v>
      </c>
    </row>
    <row r="54" spans="2:2" ht="18.5" x14ac:dyDescent="0.5">
      <c r="B54" s="22" t="s">
        <v>167</v>
      </c>
    </row>
    <row r="55" spans="2:2" ht="18.5" x14ac:dyDescent="0.5">
      <c r="B55" s="22" t="s">
        <v>168</v>
      </c>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46"/>
  <sheetViews>
    <sheetView topLeftCell="G1" zoomScale="68" zoomScaleNormal="68" workbookViewId="0">
      <selection activeCell="M1" sqref="M1"/>
    </sheetView>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74" t="s">
        <v>16</v>
      </c>
      <c r="C3" s="174"/>
      <c r="D3" s="24"/>
      <c r="E3" s="24"/>
      <c r="F3" s="24"/>
      <c r="G3" s="24"/>
      <c r="H3" s="24"/>
      <c r="I3" s="24"/>
      <c r="J3" s="24"/>
      <c r="K3" s="24"/>
      <c r="L3" s="24"/>
      <c r="M3" s="24"/>
      <c r="N3" s="24"/>
      <c r="O3" s="24"/>
      <c r="P3" s="24"/>
      <c r="Q3" s="24"/>
    </row>
    <row r="4" spans="1:17" s="25" customFormat="1" ht="24" customHeight="1" x14ac:dyDescent="0.4">
      <c r="B4" s="175" t="s">
        <v>184</v>
      </c>
      <c r="C4" s="175"/>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76" t="s">
        <v>17</v>
      </c>
      <c r="B6" s="177"/>
      <c r="C6" s="106" t="s">
        <v>18</v>
      </c>
      <c r="D6" s="106" t="s">
        <v>19</v>
      </c>
      <c r="E6" s="106" t="s">
        <v>20</v>
      </c>
      <c r="F6" s="107" t="s">
        <v>21</v>
      </c>
      <c r="G6" s="107" t="s">
        <v>22</v>
      </c>
      <c r="H6" s="107" t="s">
        <v>23</v>
      </c>
      <c r="I6" s="107" t="s">
        <v>24</v>
      </c>
      <c r="J6" s="122" t="s">
        <v>25</v>
      </c>
      <c r="K6" s="123" t="s">
        <v>26</v>
      </c>
      <c r="L6" s="108" t="s">
        <v>27</v>
      </c>
      <c r="M6" s="107" t="s">
        <v>28</v>
      </c>
      <c r="N6" s="109" t="s">
        <v>77</v>
      </c>
      <c r="O6" s="107" t="s">
        <v>29</v>
      </c>
      <c r="P6" s="26" t="s">
        <v>30</v>
      </c>
      <c r="Q6" s="108" t="s">
        <v>31</v>
      </c>
    </row>
    <row r="7" spans="1:17" customFormat="1" ht="129.65" customHeight="1" x14ac:dyDescent="0.35">
      <c r="A7" s="172" t="s">
        <v>32</v>
      </c>
      <c r="B7" s="172"/>
      <c r="C7" s="28" t="s">
        <v>150</v>
      </c>
      <c r="D7" s="29" t="s">
        <v>33</v>
      </c>
      <c r="E7" s="29" t="s">
        <v>34</v>
      </c>
      <c r="F7" s="29" t="s">
        <v>35</v>
      </c>
      <c r="G7" s="30">
        <v>0.12</v>
      </c>
      <c r="H7" s="31">
        <v>2.5547599660102258</v>
      </c>
      <c r="I7" s="30">
        <v>8.8278354358835492E-2</v>
      </c>
      <c r="J7" s="32">
        <v>59000</v>
      </c>
      <c r="K7" s="32">
        <v>29500</v>
      </c>
      <c r="L7" s="30">
        <f>K7/J7</f>
        <v>0.5</v>
      </c>
      <c r="M7" s="33">
        <v>48884</v>
      </c>
      <c r="N7" s="30">
        <v>2.0208892757274848</v>
      </c>
      <c r="O7" s="34" t="s">
        <v>135</v>
      </c>
      <c r="P7" s="29" t="s">
        <v>36</v>
      </c>
      <c r="Q7" s="30">
        <f>1/N7</f>
        <v>0.49483166248186333</v>
      </c>
    </row>
    <row r="8" spans="1:17" customFormat="1" ht="133" customHeight="1" x14ac:dyDescent="0.35">
      <c r="A8" s="173" t="s">
        <v>37</v>
      </c>
      <c r="B8" s="173"/>
      <c r="C8" s="28" t="s">
        <v>185</v>
      </c>
      <c r="D8" s="29" t="s">
        <v>38</v>
      </c>
      <c r="E8" s="29" t="s">
        <v>39</v>
      </c>
      <c r="F8" s="29" t="s">
        <v>35</v>
      </c>
      <c r="G8" s="30">
        <v>0.1</v>
      </c>
      <c r="H8" s="31">
        <v>1.744207165934643</v>
      </c>
      <c r="I8" s="30">
        <v>2.6931866584401404E-2</v>
      </c>
      <c r="J8" s="32">
        <v>60000</v>
      </c>
      <c r="K8" s="32">
        <v>16020</v>
      </c>
      <c r="L8" s="30">
        <f t="shared" ref="L8:L11" si="0">K8/J8</f>
        <v>0.26700000000000002</v>
      </c>
      <c r="M8" s="33">
        <v>48335</v>
      </c>
      <c r="N8" s="30">
        <v>0.5</v>
      </c>
      <c r="O8" s="36" t="s">
        <v>40</v>
      </c>
      <c r="P8" s="29" t="s">
        <v>36</v>
      </c>
      <c r="Q8" s="30">
        <f t="shared" ref="Q8:Q13" si="1">1/N8</f>
        <v>2</v>
      </c>
    </row>
    <row r="9" spans="1:17" customFormat="1" ht="121.5" customHeight="1" x14ac:dyDescent="0.35">
      <c r="A9" s="173" t="s">
        <v>41</v>
      </c>
      <c r="B9" s="173"/>
      <c r="C9" s="28" t="s">
        <v>151</v>
      </c>
      <c r="D9" s="29" t="s">
        <v>38</v>
      </c>
      <c r="E9" s="29" t="s">
        <v>42</v>
      </c>
      <c r="F9" s="29" t="s">
        <v>43</v>
      </c>
      <c r="G9" s="30">
        <v>0.125</v>
      </c>
      <c r="H9" s="31">
        <v>4.498299301215364</v>
      </c>
      <c r="I9" s="30">
        <v>9.3242401712460565E-2</v>
      </c>
      <c r="J9" s="32">
        <v>101580</v>
      </c>
      <c r="K9" s="32">
        <v>45880</v>
      </c>
      <c r="L9" s="30">
        <f t="shared" si="0"/>
        <v>0.45166371332939553</v>
      </c>
      <c r="M9" s="33">
        <v>47696</v>
      </c>
      <c r="N9" s="30">
        <v>0.70814977841592619</v>
      </c>
      <c r="O9" s="36" t="s">
        <v>44</v>
      </c>
      <c r="P9" s="29" t="s">
        <v>45</v>
      </c>
      <c r="Q9" s="30">
        <f t="shared" si="1"/>
        <v>1.4121306402678246</v>
      </c>
    </row>
    <row r="10" spans="1:17" customFormat="1" ht="107.25" customHeight="1" x14ac:dyDescent="0.35">
      <c r="A10" s="173" t="s">
        <v>46</v>
      </c>
      <c r="B10" s="173"/>
      <c r="C10" s="28" t="s">
        <v>152</v>
      </c>
      <c r="D10" s="29" t="s">
        <v>33</v>
      </c>
      <c r="E10" s="29" t="s">
        <v>47</v>
      </c>
      <c r="F10" s="29" t="s">
        <v>35</v>
      </c>
      <c r="G10" s="30">
        <v>0.13</v>
      </c>
      <c r="H10" s="31">
        <v>1.9678230807898549</v>
      </c>
      <c r="I10" s="30">
        <v>0.10596556278310305</v>
      </c>
      <c r="J10" s="32">
        <v>58100</v>
      </c>
      <c r="K10" s="32">
        <v>43509</v>
      </c>
      <c r="L10" s="30">
        <f t="shared" si="0"/>
        <v>0.74886402753872638</v>
      </c>
      <c r="M10" s="33">
        <v>48458</v>
      </c>
      <c r="N10" s="30">
        <v>0.72745577109517434</v>
      </c>
      <c r="O10" s="43" t="s">
        <v>133</v>
      </c>
      <c r="P10" s="29" t="s">
        <v>48</v>
      </c>
      <c r="Q10" s="30">
        <f t="shared" si="1"/>
        <v>1.3746540198512882</v>
      </c>
    </row>
    <row r="11" spans="1:17" customFormat="1" ht="107.25" customHeight="1" x14ac:dyDescent="0.35">
      <c r="A11" s="173" t="s">
        <v>49</v>
      </c>
      <c r="B11" s="173"/>
      <c r="C11" s="28" t="s">
        <v>186</v>
      </c>
      <c r="D11" s="29" t="s">
        <v>38</v>
      </c>
      <c r="E11" s="29" t="s">
        <v>50</v>
      </c>
      <c r="F11" s="29" t="s">
        <v>35</v>
      </c>
      <c r="G11" s="30">
        <v>0.1215</v>
      </c>
      <c r="H11" s="31">
        <v>3.261164773032895</v>
      </c>
      <c r="I11" s="30">
        <v>2.1298962236028118E-2</v>
      </c>
      <c r="J11" s="32">
        <v>80425</v>
      </c>
      <c r="K11" s="32">
        <v>18165</v>
      </c>
      <c r="L11" s="30">
        <f t="shared" si="0"/>
        <v>0.22586260491140814</v>
      </c>
      <c r="M11" s="33">
        <v>49249</v>
      </c>
      <c r="N11" s="30">
        <v>0.36336041539439795</v>
      </c>
      <c r="O11" s="43" t="s">
        <v>51</v>
      </c>
      <c r="P11" s="29" t="s">
        <v>52</v>
      </c>
      <c r="Q11" s="30">
        <f t="shared" si="1"/>
        <v>2.7520884434111568</v>
      </c>
    </row>
    <row r="12" spans="1:17" customFormat="1" ht="107.25" customHeight="1" x14ac:dyDescent="0.35">
      <c r="A12" s="173" t="s">
        <v>54</v>
      </c>
      <c r="B12" s="173"/>
      <c r="C12" s="28" t="s">
        <v>153</v>
      </c>
      <c r="D12" s="29" t="s">
        <v>53</v>
      </c>
      <c r="E12" s="29" t="s">
        <v>55</v>
      </c>
      <c r="F12" s="29" t="s">
        <v>43</v>
      </c>
      <c r="G12" s="30">
        <v>0.1</v>
      </c>
      <c r="H12" s="35" t="s">
        <v>56</v>
      </c>
      <c r="I12" s="30">
        <v>9.9498061845141497E-2</v>
      </c>
      <c r="J12" s="32" t="s">
        <v>56</v>
      </c>
      <c r="K12" s="32" t="s">
        <v>56</v>
      </c>
      <c r="L12" s="37" t="s">
        <v>56</v>
      </c>
      <c r="M12" s="33" t="s">
        <v>56</v>
      </c>
      <c r="N12" s="30" t="s">
        <v>56</v>
      </c>
      <c r="O12" s="37" t="s">
        <v>56</v>
      </c>
      <c r="P12" s="29" t="s">
        <v>57</v>
      </c>
      <c r="Q12" s="37" t="s">
        <v>56</v>
      </c>
    </row>
    <row r="13" spans="1:17" customFormat="1" ht="107.25" customHeight="1" x14ac:dyDescent="0.35">
      <c r="A13" s="173" t="s">
        <v>59</v>
      </c>
      <c r="B13" s="173"/>
      <c r="C13" s="28"/>
      <c r="D13" s="29" t="s">
        <v>53</v>
      </c>
      <c r="E13" s="29">
        <v>1</v>
      </c>
      <c r="F13" s="29" t="s">
        <v>43</v>
      </c>
      <c r="G13" s="30">
        <v>0.23872053157552808</v>
      </c>
      <c r="H13" s="31">
        <v>0.15975211069887582</v>
      </c>
      <c r="I13" s="30">
        <v>1.2442269557582656E-2</v>
      </c>
      <c r="J13" s="37" t="s">
        <v>56</v>
      </c>
      <c r="K13" s="37" t="s">
        <v>56</v>
      </c>
      <c r="L13" s="37" t="s">
        <v>56</v>
      </c>
      <c r="M13" s="33">
        <v>45901</v>
      </c>
      <c r="N13" s="30">
        <v>0.28192932474921195</v>
      </c>
      <c r="O13" s="37" t="s">
        <v>56</v>
      </c>
      <c r="P13" s="29" t="s">
        <v>58</v>
      </c>
      <c r="Q13" s="30">
        <f t="shared" si="1"/>
        <v>3.5469882421402676</v>
      </c>
    </row>
    <row r="14" spans="1:17" customFormat="1" ht="164.5" customHeight="1" x14ac:dyDescent="0.35">
      <c r="A14" s="172" t="s">
        <v>60</v>
      </c>
      <c r="B14" s="172"/>
      <c r="C14" s="28" t="s">
        <v>187</v>
      </c>
      <c r="D14" s="29" t="s">
        <v>38</v>
      </c>
      <c r="E14" s="29" t="s">
        <v>39</v>
      </c>
      <c r="F14" s="29" t="s">
        <v>136</v>
      </c>
      <c r="G14" s="30">
        <v>0.13</v>
      </c>
      <c r="H14" s="31">
        <v>4.256356728247968</v>
      </c>
      <c r="I14" s="30">
        <v>6.3945653571430769E-2</v>
      </c>
      <c r="J14" s="37" t="s">
        <v>56</v>
      </c>
      <c r="K14" s="37" t="s">
        <v>56</v>
      </c>
      <c r="L14" s="37" t="s">
        <v>56</v>
      </c>
      <c r="M14" s="33" t="s">
        <v>56</v>
      </c>
      <c r="N14" s="30">
        <v>0.77695538074614068</v>
      </c>
      <c r="O14" s="37" t="s">
        <v>56</v>
      </c>
      <c r="P14" s="29" t="s">
        <v>58</v>
      </c>
      <c r="Q14" s="30" t="s">
        <v>56</v>
      </c>
    </row>
    <row r="15" spans="1:17" customFormat="1" ht="161.5" customHeight="1" x14ac:dyDescent="0.35">
      <c r="A15" s="173" t="s">
        <v>61</v>
      </c>
      <c r="B15" s="173"/>
      <c r="C15" s="28" t="s">
        <v>187</v>
      </c>
      <c r="D15" s="29" t="s">
        <v>38</v>
      </c>
      <c r="E15" s="29" t="s">
        <v>39</v>
      </c>
      <c r="F15" s="29" t="s">
        <v>136</v>
      </c>
      <c r="G15" s="30">
        <v>0.13</v>
      </c>
      <c r="H15" s="31">
        <v>4.5895487202116652</v>
      </c>
      <c r="I15" s="30">
        <v>4.1648751340545423E-2</v>
      </c>
      <c r="J15" s="37" t="s">
        <v>56</v>
      </c>
      <c r="K15" s="37" t="s">
        <v>56</v>
      </c>
      <c r="L15" s="37" t="s">
        <v>56</v>
      </c>
      <c r="M15" s="37" t="s">
        <v>56</v>
      </c>
      <c r="N15" s="30">
        <v>0.83971045275638601</v>
      </c>
      <c r="O15" s="37" t="s">
        <v>56</v>
      </c>
      <c r="P15" s="29" t="s">
        <v>58</v>
      </c>
      <c r="Q15" s="30" t="s">
        <v>56</v>
      </c>
    </row>
    <row r="16" spans="1:17" customFormat="1" ht="107.25" customHeight="1" x14ac:dyDescent="0.35">
      <c r="A16" s="173" t="s">
        <v>62</v>
      </c>
      <c r="B16" s="173"/>
      <c r="C16" s="28" t="s">
        <v>188</v>
      </c>
      <c r="D16" s="29" t="s">
        <v>38</v>
      </c>
      <c r="E16" s="29" t="s">
        <v>39</v>
      </c>
      <c r="F16" s="29" t="s">
        <v>63</v>
      </c>
      <c r="G16" s="30">
        <v>0.13</v>
      </c>
      <c r="H16" s="31">
        <v>4.2168420203750676</v>
      </c>
      <c r="I16" s="30">
        <v>0.10369968904682569</v>
      </c>
      <c r="J16" s="37" t="s">
        <v>56</v>
      </c>
      <c r="K16" s="37" t="s">
        <v>56</v>
      </c>
      <c r="L16" s="37" t="s">
        <v>56</v>
      </c>
      <c r="M16" s="33" t="s">
        <v>56</v>
      </c>
      <c r="N16" s="30">
        <v>0.63610498343388611</v>
      </c>
      <c r="O16" s="37" t="s">
        <v>56</v>
      </c>
      <c r="P16" s="29" t="s">
        <v>58</v>
      </c>
      <c r="Q16" s="30" t="s">
        <v>56</v>
      </c>
    </row>
    <row r="17" spans="1:17" customFormat="1" ht="107.25" customHeight="1" x14ac:dyDescent="0.35">
      <c r="A17" s="172" t="s">
        <v>64</v>
      </c>
      <c r="B17" s="172"/>
      <c r="C17" s="28" t="s">
        <v>189</v>
      </c>
      <c r="D17" s="29" t="s">
        <v>38</v>
      </c>
      <c r="E17" s="29" t="s">
        <v>39</v>
      </c>
      <c r="F17" s="29" t="s">
        <v>136</v>
      </c>
      <c r="G17" s="30">
        <v>0.12</v>
      </c>
      <c r="H17" s="31">
        <v>4.6015193538876913</v>
      </c>
      <c r="I17" s="30">
        <v>9.9999609595605013E-2</v>
      </c>
      <c r="J17" s="37" t="s">
        <v>56</v>
      </c>
      <c r="K17" s="37" t="s">
        <v>56</v>
      </c>
      <c r="L17" s="37" t="s">
        <v>56</v>
      </c>
      <c r="M17" s="33" t="s">
        <v>56</v>
      </c>
      <c r="N17" s="30">
        <v>0.7202357300274993</v>
      </c>
      <c r="O17" s="37" t="s">
        <v>56</v>
      </c>
      <c r="P17" s="29" t="s">
        <v>58</v>
      </c>
      <c r="Q17" s="30" t="s">
        <v>56</v>
      </c>
    </row>
    <row r="18" spans="1:17" customFormat="1" ht="107.25" customHeight="1" x14ac:dyDescent="0.35">
      <c r="A18" s="172" t="s">
        <v>138</v>
      </c>
      <c r="B18" s="172"/>
      <c r="C18" s="28" t="s">
        <v>190</v>
      </c>
      <c r="D18" s="29" t="s">
        <v>38</v>
      </c>
      <c r="E18" s="164" t="s">
        <v>139</v>
      </c>
      <c r="F18" s="29" t="s">
        <v>136</v>
      </c>
      <c r="G18" s="30">
        <v>0.12</v>
      </c>
      <c r="H18" s="166">
        <v>9.4193428333111395</v>
      </c>
      <c r="I18" s="165">
        <v>0.11910999924112921</v>
      </c>
      <c r="J18" s="37" t="s">
        <v>56</v>
      </c>
      <c r="K18" s="37" t="s">
        <v>56</v>
      </c>
      <c r="L18" s="37" t="s">
        <v>56</v>
      </c>
      <c r="M18" s="33" t="s">
        <v>56</v>
      </c>
      <c r="N18" s="165">
        <v>0.63921067576302548</v>
      </c>
      <c r="O18" s="37" t="s">
        <v>56</v>
      </c>
      <c r="P18" s="29" t="s">
        <v>58</v>
      </c>
      <c r="Q18" s="30" t="s">
        <v>56</v>
      </c>
    </row>
    <row r="19" spans="1:17" customFormat="1" ht="18.75" customHeight="1" x14ac:dyDescent="0.35">
      <c r="A19" s="25"/>
      <c r="B19" s="38"/>
      <c r="C19" s="25"/>
      <c r="D19" s="25"/>
      <c r="E19" s="25"/>
      <c r="F19" s="25"/>
      <c r="G19" s="25"/>
      <c r="H19" s="25"/>
      <c r="I19" s="25"/>
      <c r="J19" s="25"/>
      <c r="K19" s="25"/>
      <c r="L19" s="39"/>
      <c r="M19" s="25"/>
      <c r="N19" s="25"/>
      <c r="O19" s="40"/>
      <c r="P19" s="25"/>
      <c r="Q19" s="25"/>
    </row>
    <row r="20" spans="1:17" customFormat="1" ht="18.75" customHeight="1" x14ac:dyDescent="0.35">
      <c r="A20" s="15"/>
      <c r="B20" s="15"/>
      <c r="C20" s="15"/>
      <c r="D20" s="15"/>
      <c r="E20" s="15"/>
      <c r="F20" s="16"/>
      <c r="G20" s="15"/>
      <c r="H20" s="15"/>
      <c r="I20" s="17"/>
      <c r="J20" s="17"/>
      <c r="K20" s="17"/>
      <c r="L20" s="17"/>
      <c r="M20" s="18"/>
      <c r="N20" s="17"/>
      <c r="O20" s="15"/>
      <c r="P20" s="15"/>
      <c r="Q20" s="15"/>
    </row>
    <row r="21" spans="1:17" customFormat="1" ht="18.75" customHeight="1" x14ac:dyDescent="0.35">
      <c r="A21" s="15"/>
      <c r="B21" s="15"/>
      <c r="C21" s="15"/>
      <c r="D21" s="15"/>
      <c r="E21" s="15"/>
      <c r="F21" s="16"/>
      <c r="G21" s="15"/>
      <c r="H21" s="15"/>
      <c r="I21" s="17"/>
      <c r="J21" s="17"/>
      <c r="K21" s="17"/>
      <c r="L21" s="17"/>
      <c r="M21" s="18"/>
      <c r="N21" s="17"/>
      <c r="O21" s="15"/>
      <c r="P21" s="15"/>
      <c r="Q21" s="15"/>
    </row>
    <row r="22" spans="1:17" customFormat="1" ht="18.75" customHeight="1" x14ac:dyDescent="0.35">
      <c r="A22" s="15"/>
      <c r="B22" s="15"/>
      <c r="C22" s="15"/>
      <c r="D22" s="15"/>
      <c r="E22" s="15"/>
      <c r="F22" s="16"/>
      <c r="G22" s="15"/>
      <c r="H22" s="15"/>
      <c r="I22" s="17"/>
      <c r="J22" s="17"/>
      <c r="K22" s="17"/>
      <c r="L22" s="17"/>
      <c r="M22" s="18"/>
      <c r="N22" s="17"/>
      <c r="O22" s="15"/>
      <c r="P22" s="15"/>
      <c r="Q22" s="15"/>
    </row>
    <row r="23" spans="1:17" customFormat="1" ht="18.75" customHeight="1" x14ac:dyDescent="0.35">
      <c r="A23" s="15"/>
      <c r="B23" s="15"/>
      <c r="C23" s="15"/>
      <c r="D23" s="15"/>
      <c r="E23" s="15"/>
      <c r="F23" s="16"/>
      <c r="G23" s="15"/>
      <c r="H23" s="15"/>
      <c r="I23" s="17"/>
      <c r="J23" s="17"/>
      <c r="K23" s="17"/>
      <c r="L23" s="17"/>
      <c r="M23" s="18"/>
      <c r="N23" s="17"/>
      <c r="O23" s="15"/>
      <c r="P23" s="15"/>
      <c r="Q23" s="1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sheetData>
  <autoFilter ref="A6:Q17" xr:uid="{00000000-0001-0000-0100-000000000000}">
    <filterColumn colId="0" showButton="0"/>
  </autoFilter>
  <mergeCells count="15">
    <mergeCell ref="B3:C3"/>
    <mergeCell ref="B4:C4"/>
    <mergeCell ref="A13:B13"/>
    <mergeCell ref="A14:B14"/>
    <mergeCell ref="A15:B15"/>
    <mergeCell ref="A6:B6"/>
    <mergeCell ref="A9:B9"/>
    <mergeCell ref="A10:B10"/>
    <mergeCell ref="A11:B11"/>
    <mergeCell ref="A18:B18"/>
    <mergeCell ref="A16:B16"/>
    <mergeCell ref="A17:B17"/>
    <mergeCell ref="A7:B7"/>
    <mergeCell ref="A8:B8"/>
    <mergeCell ref="A12:B12"/>
  </mergeCells>
  <pageMargins left="0.511811024" right="0.511811024" top="0.78740157499999996" bottom="0.78740157499999996" header="0.31496062000000002" footer="0.31496062000000002"/>
  <pageSetup paperSize="9"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49"/>
  <sheetViews>
    <sheetView showGridLines="0" topLeftCell="N6" zoomScale="93" zoomScaleNormal="93" workbookViewId="0">
      <selection activeCell="Z6" sqref="Z6"/>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100" customFormat="1" ht="23.5" x14ac:dyDescent="0.55000000000000004">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2:29" s="100" customFormat="1" ht="39" customHeight="1" x14ac:dyDescent="0.55000000000000004">
      <c r="B2" s="178" t="s">
        <v>81</v>
      </c>
      <c r="C2" s="178"/>
      <c r="D2" s="178"/>
      <c r="E2" s="178"/>
      <c r="F2" s="178"/>
      <c r="G2" s="178"/>
      <c r="H2" s="89"/>
      <c r="I2" s="102"/>
      <c r="J2" s="102"/>
      <c r="K2" s="102"/>
      <c r="L2" s="102"/>
      <c r="O2" s="102"/>
      <c r="P2" s="102"/>
      <c r="Q2" s="102"/>
      <c r="R2" s="102"/>
      <c r="S2" s="102"/>
      <c r="T2" s="102"/>
      <c r="U2" s="102"/>
      <c r="V2" s="102"/>
      <c r="W2" s="102"/>
      <c r="AA2" s="102"/>
    </row>
    <row r="3" spans="2:29" s="100" customFormat="1" ht="23.5" x14ac:dyDescent="0.55000000000000004">
      <c r="C3" s="103"/>
      <c r="D3" s="102"/>
      <c r="E3" s="104"/>
      <c r="F3" s="103"/>
      <c r="G3" s="102"/>
      <c r="H3" s="102"/>
      <c r="I3" s="102"/>
      <c r="J3" s="102"/>
      <c r="K3" s="102"/>
      <c r="L3" s="102"/>
      <c r="M3" s="102"/>
      <c r="N3" s="102"/>
      <c r="O3" s="102"/>
      <c r="P3" s="102"/>
      <c r="Q3" s="102"/>
      <c r="R3" s="102"/>
      <c r="S3" s="102"/>
      <c r="T3" s="102"/>
      <c r="U3" s="102"/>
      <c r="V3" s="102"/>
      <c r="AA3" s="105"/>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94" t="s">
        <v>67</v>
      </c>
      <c r="Y6" s="94" t="s">
        <v>68</v>
      </c>
      <c r="Z6" s="90" t="s">
        <v>69</v>
      </c>
      <c r="AA6" s="7"/>
    </row>
    <row r="7" spans="2:29" ht="16" x14ac:dyDescent="0.4">
      <c r="X7" s="97">
        <v>44652</v>
      </c>
      <c r="Y7" s="95">
        <v>0.17</v>
      </c>
      <c r="Z7" s="91">
        <v>1.6799999999999999E-2</v>
      </c>
      <c r="AA7" s="14"/>
      <c r="AB7" s="10"/>
      <c r="AC7" s="10"/>
    </row>
    <row r="8" spans="2:29" ht="16" x14ac:dyDescent="0.4">
      <c r="X8" s="98">
        <v>44682</v>
      </c>
      <c r="Y8" s="96">
        <v>0.17</v>
      </c>
      <c r="Z8" s="92">
        <v>1.67E-2</v>
      </c>
      <c r="AC8" s="5"/>
    </row>
    <row r="9" spans="2:29" ht="16" x14ac:dyDescent="0.4">
      <c r="U9" s="13"/>
      <c r="X9" s="97">
        <v>44713</v>
      </c>
      <c r="Y9" s="95">
        <v>0.15</v>
      </c>
      <c r="Z9" s="91">
        <v>1.4930000000000001E-2</v>
      </c>
    </row>
    <row r="10" spans="2:29" ht="16" x14ac:dyDescent="0.4">
      <c r="U10" s="7"/>
      <c r="X10" s="98">
        <v>44743</v>
      </c>
      <c r="Y10" s="96">
        <v>0.14000000000000001</v>
      </c>
      <c r="Z10" s="92">
        <v>1.4E-2</v>
      </c>
      <c r="AA10" s="5"/>
    </row>
    <row r="11" spans="2:29" ht="16" x14ac:dyDescent="0.4">
      <c r="X11" s="97">
        <v>44774</v>
      </c>
      <c r="Y11" s="95">
        <v>0.13</v>
      </c>
      <c r="Z11" s="91">
        <v>1.32E-2</v>
      </c>
    </row>
    <row r="12" spans="2:29" ht="16" x14ac:dyDescent="0.4">
      <c r="X12" s="98">
        <v>44805</v>
      </c>
      <c r="Y12" s="96">
        <v>0.14000000000000001</v>
      </c>
      <c r="Z12" s="92">
        <v>1.4E-2</v>
      </c>
    </row>
    <row r="13" spans="2:29" ht="16" x14ac:dyDescent="0.4">
      <c r="X13" s="97">
        <v>44835</v>
      </c>
      <c r="Y13" s="95">
        <v>0.13500000000000001</v>
      </c>
      <c r="Z13" s="91">
        <v>1.35E-2</v>
      </c>
    </row>
    <row r="14" spans="2:29" ht="16" x14ac:dyDescent="0.4">
      <c r="X14" s="98">
        <v>44866</v>
      </c>
      <c r="Y14" s="96">
        <v>0.13</v>
      </c>
      <c r="Z14" s="92">
        <v>1.3000000000000001E-2</v>
      </c>
    </row>
    <row r="15" spans="2:29" ht="16" x14ac:dyDescent="0.4">
      <c r="X15" s="97">
        <v>44896</v>
      </c>
      <c r="Y15" s="95">
        <v>0.13</v>
      </c>
      <c r="Z15" s="91">
        <v>1.32E-2</v>
      </c>
    </row>
    <row r="16" spans="2:29" ht="16" x14ac:dyDescent="0.4">
      <c r="X16" s="98">
        <v>44927</v>
      </c>
      <c r="Y16" s="96">
        <v>0.13</v>
      </c>
      <c r="Z16" s="92">
        <v>1.2800000000000001E-2</v>
      </c>
    </row>
    <row r="17" spans="24:26" ht="16" x14ac:dyDescent="0.4">
      <c r="X17" s="97">
        <v>44958</v>
      </c>
      <c r="Y17" s="95">
        <v>0.13500000000000001</v>
      </c>
      <c r="Z17" s="91">
        <v>1.3300000000000001E-2</v>
      </c>
    </row>
    <row r="18" spans="24:26" ht="16" x14ac:dyDescent="0.4">
      <c r="X18" s="98">
        <v>44986</v>
      </c>
      <c r="Y18" s="96">
        <v>0.13500000000000001</v>
      </c>
      <c r="Z18" s="92">
        <v>1.47E-2</v>
      </c>
    </row>
    <row r="19" spans="24:26" ht="16" x14ac:dyDescent="0.4">
      <c r="X19" s="97">
        <v>45017</v>
      </c>
      <c r="Y19" s="95">
        <v>0.15</v>
      </c>
      <c r="Z19" s="91">
        <v>1.47E-2</v>
      </c>
    </row>
    <row r="20" spans="24:26" ht="16" x14ac:dyDescent="0.4">
      <c r="X20" s="98">
        <v>45047</v>
      </c>
      <c r="Y20" s="96">
        <v>0.15</v>
      </c>
      <c r="Z20" s="92">
        <v>1.47E-2</v>
      </c>
    </row>
    <row r="21" spans="24:26" ht="16" x14ac:dyDescent="0.4">
      <c r="X21" s="97">
        <v>45078</v>
      </c>
      <c r="Y21" s="95">
        <v>0.15</v>
      </c>
      <c r="Z21" s="91">
        <v>1.38E-2</v>
      </c>
    </row>
    <row r="22" spans="24:26" ht="16" x14ac:dyDescent="0.4">
      <c r="X22" s="98">
        <v>45108</v>
      </c>
      <c r="Y22" s="96">
        <v>0.14000000000000001</v>
      </c>
      <c r="Z22" s="92">
        <v>1.18E-2</v>
      </c>
    </row>
    <row r="23" spans="24:26" ht="16" x14ac:dyDescent="0.4">
      <c r="X23" s="97">
        <v>45139</v>
      </c>
      <c r="Y23" s="95">
        <v>0.12</v>
      </c>
      <c r="Z23" s="91">
        <v>1.2E-2</v>
      </c>
    </row>
    <row r="24" spans="24:26" ht="16" x14ac:dyDescent="0.4">
      <c r="X24" s="98">
        <v>45170</v>
      </c>
      <c r="Y24" s="96">
        <v>0.12</v>
      </c>
      <c r="Z24" s="92">
        <v>1.18E-2</v>
      </c>
    </row>
    <row r="25" spans="24:26" ht="16" x14ac:dyDescent="0.4">
      <c r="X25" s="97">
        <v>45200</v>
      </c>
      <c r="Y25" s="95">
        <v>0.12</v>
      </c>
      <c r="Z25" s="93">
        <v>1.2307627734694333E-2</v>
      </c>
    </row>
    <row r="26" spans="24:26" ht="16" x14ac:dyDescent="0.4">
      <c r="X26" s="98">
        <v>45231</v>
      </c>
      <c r="Y26" s="96">
        <v>0.13</v>
      </c>
      <c r="Z26" s="99">
        <v>1.2307627734694333E-2</v>
      </c>
    </row>
    <row r="27" spans="24:26" ht="16" x14ac:dyDescent="0.4">
      <c r="X27" s="97">
        <v>45261</v>
      </c>
      <c r="Y27" s="95">
        <v>0.13</v>
      </c>
      <c r="Z27" s="93">
        <v>1.2307627734694333E-2</v>
      </c>
    </row>
    <row r="28" spans="24:26" ht="16" x14ac:dyDescent="0.4">
      <c r="X28" s="98">
        <v>45292</v>
      </c>
      <c r="Y28" s="96">
        <v>0.13</v>
      </c>
      <c r="Z28" s="99">
        <v>1.1823071526691046E-2</v>
      </c>
    </row>
    <row r="29" spans="24:26" ht="16" x14ac:dyDescent="0.4">
      <c r="X29" s="97">
        <v>45323</v>
      </c>
      <c r="Y29" s="95">
        <v>0.12</v>
      </c>
      <c r="Z29" s="93">
        <v>1.18E-2</v>
      </c>
    </row>
    <row r="30" spans="24:26" ht="16" x14ac:dyDescent="0.4">
      <c r="X30" s="98">
        <v>45352</v>
      </c>
      <c r="Y30" s="96">
        <v>0.12</v>
      </c>
      <c r="Z30" s="92">
        <v>1.17E-2</v>
      </c>
    </row>
    <row r="31" spans="24:26" ht="16" x14ac:dyDescent="0.4">
      <c r="X31" s="97">
        <v>45383</v>
      </c>
      <c r="Y31" s="95">
        <v>0.12</v>
      </c>
      <c r="Z31" s="91">
        <v>1.1900000000000001E-2</v>
      </c>
    </row>
    <row r="32" spans="24:26" ht="16" x14ac:dyDescent="0.4">
      <c r="X32" s="157">
        <v>45413</v>
      </c>
      <c r="Y32" s="158">
        <v>0.12</v>
      </c>
      <c r="Z32" s="159">
        <v>1.1900000000000001E-2</v>
      </c>
    </row>
    <row r="33" spans="24:26" ht="16" x14ac:dyDescent="0.4">
      <c r="X33" s="97">
        <v>45444</v>
      </c>
      <c r="Y33" s="95">
        <v>0.18</v>
      </c>
      <c r="Z33" s="91">
        <v>1.7999999999999999E-2</v>
      </c>
    </row>
    <row r="34" spans="24:26" ht="16" x14ac:dyDescent="0.4">
      <c r="X34" s="157">
        <v>45474</v>
      </c>
      <c r="Y34" s="158">
        <v>0.13500000000000001</v>
      </c>
      <c r="Z34" s="159">
        <v>1.3387473845434065E-2</v>
      </c>
    </row>
    <row r="35" spans="24:26" ht="16" x14ac:dyDescent="0.4">
      <c r="X35" s="97">
        <v>45505</v>
      </c>
      <c r="Y35" s="95">
        <v>0.13500000000000001</v>
      </c>
      <c r="Z35" s="91">
        <v>1.3412214546620099E-2</v>
      </c>
    </row>
    <row r="36" spans="24:26" ht="16" x14ac:dyDescent="0.4">
      <c r="X36" s="157">
        <v>45536</v>
      </c>
      <c r="Y36" s="158">
        <v>0.13500000000000001</v>
      </c>
      <c r="Z36" s="159">
        <v>1.36223137230358E-2</v>
      </c>
    </row>
    <row r="37" spans="24:26" ht="16" x14ac:dyDescent="0.4">
      <c r="X37" s="97">
        <v>45566</v>
      </c>
      <c r="Y37" s="95">
        <v>0.13500000000000001</v>
      </c>
      <c r="Z37" s="91">
        <v>1.3582308565244824E-2</v>
      </c>
    </row>
    <row r="38" spans="24:26" ht="16" x14ac:dyDescent="0.4">
      <c r="X38" s="98">
        <v>45597</v>
      </c>
      <c r="Y38" s="96">
        <v>0.13500000000000001</v>
      </c>
      <c r="Z38" s="92">
        <v>1.3633735806994488E-2</v>
      </c>
    </row>
    <row r="39" spans="24:26" ht="16" x14ac:dyDescent="0.4">
      <c r="X39" s="97">
        <v>45627</v>
      </c>
      <c r="Y39" s="95">
        <v>0.14000000000000001</v>
      </c>
      <c r="Z39" s="91">
        <v>1.4325981034935811E-2</v>
      </c>
    </row>
    <row r="40" spans="24:26" ht="16" x14ac:dyDescent="0.4">
      <c r="X40" s="98">
        <v>45658</v>
      </c>
      <c r="Y40" s="96">
        <v>0.12</v>
      </c>
      <c r="Z40" s="92">
        <v>1.2191204471880839E-2</v>
      </c>
    </row>
    <row r="41" spans="24:26" ht="16" x14ac:dyDescent="0.4">
      <c r="X41" s="97">
        <v>45689</v>
      </c>
      <c r="Y41" s="95">
        <v>0.12</v>
      </c>
      <c r="Z41" s="91">
        <v>1.2216786725874507E-2</v>
      </c>
    </row>
    <row r="42" spans="24:26" ht="16" x14ac:dyDescent="0.4">
      <c r="X42" s="98">
        <v>45717</v>
      </c>
      <c r="Y42" s="96">
        <v>0.12</v>
      </c>
      <c r="Z42" s="92">
        <v>1.2228943218316893E-2</v>
      </c>
    </row>
    <row r="43" spans="24:26" ht="16" x14ac:dyDescent="0.4">
      <c r="X43" s="97">
        <v>45748</v>
      </c>
      <c r="Y43" s="95">
        <v>0.12</v>
      </c>
      <c r="Z43" s="91">
        <v>1.2060989310264258E-2</v>
      </c>
    </row>
    <row r="44" spans="24:26" ht="16" x14ac:dyDescent="0.4">
      <c r="X44" s="98">
        <v>45778</v>
      </c>
      <c r="Y44" s="96">
        <v>0.12</v>
      </c>
      <c r="Z44" s="92">
        <v>1.2003123449899828E-2</v>
      </c>
    </row>
    <row r="45" spans="24:26" ht="16" x14ac:dyDescent="0.4">
      <c r="X45" s="97">
        <v>45809</v>
      </c>
      <c r="Y45" s="95">
        <v>0.12</v>
      </c>
      <c r="Z45" s="91">
        <v>1.2065825294748232E-2</v>
      </c>
    </row>
    <row r="46" spans="24:26" ht="16" x14ac:dyDescent="0.4">
      <c r="X46" s="98">
        <v>45839</v>
      </c>
      <c r="Y46" s="96">
        <v>0.12</v>
      </c>
      <c r="Z46" s="92">
        <v>1.2030052017110476E-2</v>
      </c>
    </row>
    <row r="47" spans="24:26" ht="16" x14ac:dyDescent="0.4">
      <c r="X47" s="97">
        <v>45870</v>
      </c>
      <c r="Y47" s="95">
        <v>0.12</v>
      </c>
      <c r="Z47" s="91">
        <v>1.2239283217695089E-2</v>
      </c>
    </row>
    <row r="48" spans="24:26" ht="16" x14ac:dyDescent="0.4">
      <c r="X48" s="98">
        <v>45901</v>
      </c>
      <c r="Y48" s="96">
        <v>0.12</v>
      </c>
      <c r="Z48" s="92">
        <v>1.2264699434649414E-2</v>
      </c>
    </row>
    <row r="49" spans="24:26" ht="16" x14ac:dyDescent="0.4">
      <c r="X49" s="97">
        <v>45931</v>
      </c>
      <c r="Y49" s="95">
        <v>0.12</v>
      </c>
      <c r="Z49" s="91">
        <v>1.2046263482127109E-2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AX44"/>
  <sheetViews>
    <sheetView showGridLines="0" topLeftCell="F1" zoomScale="60" zoomScaleNormal="60" workbookViewId="0">
      <selection activeCell="F7" sqref="F7"/>
    </sheetView>
  </sheetViews>
  <sheetFormatPr defaultColWidth="8.81640625" defaultRowHeight="16" x14ac:dyDescent="0.4"/>
  <cols>
    <col min="1" max="1" width="17.36328125" style="1" customWidth="1"/>
    <col min="2" max="2" width="14.1796875" style="2" customWidth="1"/>
    <col min="3" max="3" width="17.08984375" style="1" customWidth="1"/>
    <col min="4" max="4" width="20.26953125" style="1" bestFit="1" customWidth="1"/>
    <col min="5" max="5" width="8.81640625" style="1"/>
    <col min="6" max="6" width="21.08984375" style="1" customWidth="1"/>
    <col min="7" max="17" width="12" style="1" customWidth="1"/>
    <col min="18" max="18" width="12" style="1" bestFit="1" customWidth="1"/>
    <col min="19" max="20" width="12.90625" style="1" bestFit="1" customWidth="1"/>
    <col min="21" max="21" width="12.90625" style="1" customWidth="1"/>
    <col min="22" max="23" width="12.36328125" style="1" bestFit="1" customWidth="1"/>
    <col min="24" max="24" width="12.90625" style="1" customWidth="1"/>
    <col min="25" max="25" width="12.90625" style="1" bestFit="1" customWidth="1"/>
    <col min="26" max="27" width="12.36328125" style="1" bestFit="1" customWidth="1"/>
    <col min="28" max="28" width="12" style="1" bestFit="1" customWidth="1"/>
    <col min="29" max="29" width="12.36328125" style="1" bestFit="1" customWidth="1"/>
    <col min="30" max="33" width="12.90625" style="1" bestFit="1" customWidth="1"/>
    <col min="34" max="34" width="12.36328125" style="1" bestFit="1" customWidth="1"/>
    <col min="35" max="36" width="12" style="1" bestFit="1" customWidth="1"/>
    <col min="37" max="37" width="12.90625" style="1" customWidth="1"/>
    <col min="38" max="39" width="12.90625" style="1" bestFit="1" customWidth="1"/>
    <col min="40" max="40" width="12.36328125" style="1" bestFit="1" customWidth="1"/>
    <col min="41" max="41" width="12.90625" style="1" customWidth="1"/>
    <col min="42" max="42" width="12.90625" style="1" bestFit="1" customWidth="1"/>
    <col min="43" max="43" width="10.36328125" style="1" bestFit="1" customWidth="1"/>
    <col min="44" max="44" width="9.81640625" style="1" bestFit="1" customWidth="1"/>
    <col min="45" max="48" width="10.36328125" style="1" bestFit="1" customWidth="1"/>
    <col min="49" max="49" width="9.6328125" style="1" bestFit="1" customWidth="1"/>
    <col min="50" max="16384" width="8.81640625" style="1"/>
  </cols>
  <sheetData>
    <row r="1" spans="2:50" s="24" customFormat="1" x14ac:dyDescent="0.4">
      <c r="B1" s="48"/>
    </row>
    <row r="2" spans="2:50" s="24" customFormat="1" ht="33.65" customHeight="1" x14ac:dyDescent="0.4">
      <c r="B2" s="174" t="s">
        <v>80</v>
      </c>
      <c r="C2" s="174"/>
      <c r="D2" s="174"/>
    </row>
    <row r="3" spans="2:50" s="24" customFormat="1" ht="19.25" customHeight="1" x14ac:dyDescent="0.4">
      <c r="B3" s="48"/>
    </row>
    <row r="4" spans="2:50" ht="28.75" customHeight="1" x14ac:dyDescent="0.4">
      <c r="S4"/>
    </row>
    <row r="5" spans="2:50" x14ac:dyDescent="0.4">
      <c r="B5" s="179" t="s">
        <v>70</v>
      </c>
      <c r="C5" s="179"/>
      <c r="D5" s="179"/>
      <c r="F5" s="42"/>
      <c r="G5" s="162">
        <v>45931</v>
      </c>
      <c r="H5" s="162">
        <v>45901</v>
      </c>
      <c r="I5" s="162">
        <v>45870</v>
      </c>
      <c r="J5" s="162">
        <v>45839</v>
      </c>
      <c r="K5" s="162">
        <v>45809</v>
      </c>
      <c r="L5" s="162">
        <v>45778</v>
      </c>
      <c r="M5" s="162">
        <v>45748</v>
      </c>
      <c r="N5" s="162">
        <v>45717</v>
      </c>
      <c r="O5" s="162">
        <v>45689</v>
      </c>
      <c r="P5" s="162">
        <v>45658</v>
      </c>
      <c r="Q5" s="162">
        <v>45627</v>
      </c>
      <c r="R5" s="79">
        <v>45597</v>
      </c>
      <c r="S5" s="79">
        <v>45566</v>
      </c>
      <c r="T5" s="79">
        <v>45536</v>
      </c>
      <c r="U5" s="79">
        <v>45505</v>
      </c>
      <c r="V5" s="79">
        <v>45474</v>
      </c>
      <c r="W5" s="79">
        <v>45444</v>
      </c>
      <c r="X5" s="79">
        <v>45413</v>
      </c>
      <c r="Y5" s="79">
        <v>45383</v>
      </c>
      <c r="Z5" s="79">
        <v>45352</v>
      </c>
      <c r="AA5" s="79">
        <v>45323</v>
      </c>
      <c r="AB5" s="79">
        <v>45292</v>
      </c>
      <c r="AC5" s="79">
        <v>45261</v>
      </c>
      <c r="AD5" s="79">
        <v>45231</v>
      </c>
      <c r="AE5" s="79">
        <v>45200</v>
      </c>
      <c r="AF5" s="79">
        <v>45170</v>
      </c>
      <c r="AG5" s="79">
        <v>45139</v>
      </c>
      <c r="AH5" s="79">
        <v>45108</v>
      </c>
      <c r="AI5" s="79">
        <v>45078</v>
      </c>
      <c r="AJ5" s="79">
        <v>45047</v>
      </c>
      <c r="AK5" s="79">
        <v>45017</v>
      </c>
      <c r="AL5" s="79">
        <v>44986</v>
      </c>
      <c r="AM5" s="79">
        <v>44958</v>
      </c>
      <c r="AN5" s="79">
        <v>44927</v>
      </c>
      <c r="AO5" s="79">
        <v>44896</v>
      </c>
      <c r="AP5" s="79">
        <v>44866</v>
      </c>
      <c r="AQ5" s="79">
        <v>44835</v>
      </c>
      <c r="AR5" s="79">
        <v>44805</v>
      </c>
      <c r="AS5" s="79">
        <v>44774</v>
      </c>
      <c r="AT5" s="79">
        <v>44743</v>
      </c>
      <c r="AU5" s="79">
        <v>44713</v>
      </c>
      <c r="AV5" s="79">
        <v>44682</v>
      </c>
      <c r="AW5" s="79">
        <v>44652</v>
      </c>
      <c r="AX5" s="79">
        <v>44621</v>
      </c>
    </row>
    <row r="6" spans="2:50" ht="18" customHeight="1" x14ac:dyDescent="0.4">
      <c r="B6" s="69" t="s">
        <v>67</v>
      </c>
      <c r="C6" s="74" t="s">
        <v>71</v>
      </c>
      <c r="D6" s="69" t="s">
        <v>72</v>
      </c>
      <c r="F6" s="80" t="s">
        <v>73</v>
      </c>
      <c r="G6" s="49">
        <v>9.9615951600297059</v>
      </c>
      <c r="H6" s="49">
        <v>9.7841778055305593</v>
      </c>
      <c r="I6" s="49">
        <v>9.8044957262291774</v>
      </c>
      <c r="J6" s="49">
        <v>9.9750192126619801</v>
      </c>
      <c r="K6" s="49">
        <v>9.9454448467964447</v>
      </c>
      <c r="L6" s="49">
        <v>9.9969999999999999</v>
      </c>
      <c r="M6" s="49">
        <v>9.9499999999999993</v>
      </c>
      <c r="N6" s="49">
        <v>9.81</v>
      </c>
      <c r="O6" s="49">
        <v>9.82</v>
      </c>
      <c r="P6" s="49">
        <v>9.84</v>
      </c>
      <c r="Q6" s="49">
        <v>9.77</v>
      </c>
      <c r="R6" s="49">
        <v>9.9</v>
      </c>
      <c r="S6" s="49">
        <v>9.94</v>
      </c>
      <c r="T6" s="49">
        <v>9.91</v>
      </c>
      <c r="U6" s="49">
        <v>10.0654518708113</v>
      </c>
      <c r="V6" s="49">
        <v>10.084053314213804</v>
      </c>
      <c r="W6" s="49">
        <v>10.025908818475084</v>
      </c>
      <c r="X6" s="49">
        <v>10.119999999999999</v>
      </c>
      <c r="Y6" s="49">
        <v>10.101000000000001</v>
      </c>
      <c r="Z6" s="49">
        <v>10.141999999999999</v>
      </c>
      <c r="AA6" s="49">
        <v>10.127000000000001</v>
      </c>
      <c r="AB6" s="49">
        <v>10.15</v>
      </c>
      <c r="AC6" s="49">
        <v>10.147</v>
      </c>
      <c r="AD6" s="49">
        <v>10.16</v>
      </c>
      <c r="AE6" s="49">
        <v>10.156000000000001</v>
      </c>
      <c r="AF6" s="49">
        <v>10.151</v>
      </c>
      <c r="AG6" s="49">
        <v>10.146000000000001</v>
      </c>
      <c r="AH6" s="49">
        <v>10.135999999999999</v>
      </c>
      <c r="AI6" s="49">
        <v>10.156000000000001</v>
      </c>
      <c r="AJ6" s="49">
        <v>10.231999999999999</v>
      </c>
      <c r="AK6" s="49">
        <v>10.178000000000001</v>
      </c>
      <c r="AL6" s="49">
        <v>10.215</v>
      </c>
      <c r="AM6" s="49">
        <v>10.204000000000001</v>
      </c>
      <c r="AN6" s="49">
        <v>10.212</v>
      </c>
      <c r="AO6" s="49">
        <v>10.352</v>
      </c>
      <c r="AP6" s="49">
        <v>9.9190000000000005</v>
      </c>
      <c r="AQ6" s="49">
        <v>9.9359999999999999</v>
      </c>
      <c r="AR6" s="49">
        <v>10.06</v>
      </c>
      <c r="AS6" s="49">
        <v>10.006</v>
      </c>
      <c r="AT6" s="49">
        <v>10.005000000000001</v>
      </c>
      <c r="AU6" s="49">
        <v>10.003</v>
      </c>
      <c r="AV6" s="49">
        <v>10.007999999999999</v>
      </c>
      <c r="AW6" s="49">
        <v>10.004</v>
      </c>
      <c r="AX6" s="49">
        <v>9.9380000000000006</v>
      </c>
    </row>
    <row r="7" spans="2:50" x14ac:dyDescent="0.4">
      <c r="B7" s="70">
        <v>44835</v>
      </c>
      <c r="C7" s="75">
        <v>98</v>
      </c>
      <c r="D7" s="71">
        <v>505365.76000000001</v>
      </c>
      <c r="F7" s="80" t="s">
        <v>74</v>
      </c>
      <c r="G7" s="50">
        <v>8.24</v>
      </c>
      <c r="H7" s="50">
        <v>8.43</v>
      </c>
      <c r="I7" s="50">
        <v>8.5500000000000007</v>
      </c>
      <c r="J7" s="50">
        <v>8.94</v>
      </c>
      <c r="K7" s="50">
        <v>8.9600000000000009</v>
      </c>
      <c r="L7" s="50">
        <v>8.8000000000000007</v>
      </c>
      <c r="M7" s="50">
        <v>8.89</v>
      </c>
      <c r="N7" s="50">
        <v>8.99</v>
      </c>
      <c r="O7" s="50">
        <v>8.48</v>
      </c>
      <c r="P7" s="50">
        <v>8.77</v>
      </c>
      <c r="Q7" s="50">
        <v>8.6300000000000008</v>
      </c>
      <c r="R7" s="50">
        <v>9.5500000000000007</v>
      </c>
      <c r="S7" s="50">
        <v>10</v>
      </c>
      <c r="T7" s="50">
        <v>10.36</v>
      </c>
      <c r="U7" s="50">
        <v>10.55000019073486</v>
      </c>
      <c r="V7" s="50">
        <v>10.54</v>
      </c>
      <c r="W7" s="50">
        <v>10.35999965667725</v>
      </c>
      <c r="X7" s="50">
        <v>10.25</v>
      </c>
      <c r="Y7" s="50">
        <v>10.1</v>
      </c>
      <c r="Z7" s="50">
        <v>10.029999999999999</v>
      </c>
      <c r="AA7" s="50">
        <v>10</v>
      </c>
      <c r="AB7" s="50">
        <v>10.1</v>
      </c>
      <c r="AC7" s="50">
        <v>10.18</v>
      </c>
      <c r="AD7" s="50">
        <v>9.8800000000000008</v>
      </c>
      <c r="AE7" s="50">
        <v>10.14</v>
      </c>
      <c r="AF7" s="50">
        <v>10.09</v>
      </c>
      <c r="AG7" s="50">
        <v>10.26</v>
      </c>
      <c r="AH7" s="50">
        <v>10.47</v>
      </c>
      <c r="AI7" s="50">
        <v>10.25</v>
      </c>
      <c r="AJ7" s="50">
        <v>10.18</v>
      </c>
      <c r="AK7" s="50">
        <v>9.6999999999999993</v>
      </c>
      <c r="AL7" s="50">
        <v>9.9700000000000006</v>
      </c>
      <c r="AM7" s="50">
        <v>10.27</v>
      </c>
      <c r="AN7" s="50">
        <v>10.5</v>
      </c>
      <c r="AO7" s="50">
        <v>10.8</v>
      </c>
      <c r="AP7" s="50">
        <v>10.119999999999999</v>
      </c>
      <c r="AQ7" s="50">
        <v>10.49</v>
      </c>
      <c r="AR7" s="47"/>
      <c r="AS7" s="47"/>
      <c r="AT7" s="47"/>
      <c r="AU7" s="47"/>
      <c r="AV7" s="47"/>
      <c r="AW7" s="47"/>
      <c r="AX7" s="47"/>
    </row>
    <row r="8" spans="2:50" x14ac:dyDescent="0.4">
      <c r="B8" s="72">
        <v>44866</v>
      </c>
      <c r="C8" s="76">
        <v>1092</v>
      </c>
      <c r="D8" s="73">
        <v>1007357.79</v>
      </c>
      <c r="F8" s="2"/>
      <c r="G8" s="2"/>
      <c r="H8" s="2"/>
      <c r="I8" s="2"/>
      <c r="J8" s="2"/>
      <c r="K8" s="2"/>
      <c r="L8" s="2"/>
      <c r="M8" s="2"/>
      <c r="N8" s="2"/>
      <c r="O8" s="2"/>
      <c r="P8" s="2"/>
      <c r="Q8" s="2"/>
      <c r="R8" s="2"/>
      <c r="S8"/>
      <c r="T8" s="2"/>
      <c r="U8" s="2"/>
      <c r="V8" s="2"/>
    </row>
    <row r="9" spans="2:50" x14ac:dyDescent="0.4">
      <c r="B9" s="70">
        <v>44896</v>
      </c>
      <c r="C9" s="75">
        <v>436</v>
      </c>
      <c r="D9" s="71">
        <v>407368.71</v>
      </c>
    </row>
    <row r="10" spans="2:50" x14ac:dyDescent="0.4">
      <c r="B10" s="72">
        <v>44927</v>
      </c>
      <c r="C10" s="77">
        <v>428</v>
      </c>
      <c r="D10" s="73">
        <v>8422438.2899999991</v>
      </c>
      <c r="F10" s="3"/>
      <c r="G10" s="3"/>
      <c r="H10" s="3"/>
      <c r="I10" s="3"/>
      <c r="J10" s="3"/>
      <c r="K10" s="3"/>
      <c r="L10" s="3"/>
      <c r="M10" s="3"/>
      <c r="N10" s="3"/>
      <c r="O10" s="3"/>
      <c r="P10" s="3"/>
      <c r="Q10" s="3"/>
      <c r="R10" s="3"/>
      <c r="S10" s="3"/>
      <c r="T10" s="3"/>
      <c r="U10" s="3"/>
      <c r="V10" s="3"/>
    </row>
    <row r="11" spans="2:50" x14ac:dyDescent="0.4">
      <c r="B11" s="70">
        <v>44958</v>
      </c>
      <c r="C11" s="75">
        <v>469</v>
      </c>
      <c r="D11" s="71">
        <v>234280.07</v>
      </c>
    </row>
    <row r="12" spans="2:50" x14ac:dyDescent="0.4">
      <c r="B12" s="72">
        <v>44986</v>
      </c>
      <c r="C12" s="76">
        <v>1186</v>
      </c>
      <c r="D12" s="73">
        <v>471466.68</v>
      </c>
    </row>
    <row r="13" spans="2:50" x14ac:dyDescent="0.4">
      <c r="B13" s="70">
        <v>45017</v>
      </c>
      <c r="C13" s="78">
        <v>2627</v>
      </c>
      <c r="D13" s="71">
        <v>2434667</v>
      </c>
    </row>
    <row r="14" spans="2:50" x14ac:dyDescent="0.4">
      <c r="B14" s="72">
        <v>45047</v>
      </c>
      <c r="C14" s="76">
        <v>10622</v>
      </c>
      <c r="D14" s="73">
        <v>3207443.76</v>
      </c>
    </row>
    <row r="15" spans="2:50" x14ac:dyDescent="0.4">
      <c r="B15" s="70">
        <v>45078</v>
      </c>
      <c r="C15" s="78">
        <v>9923</v>
      </c>
      <c r="D15" s="71">
        <v>7051253.3700000001</v>
      </c>
    </row>
    <row r="16" spans="2:50" x14ac:dyDescent="0.4">
      <c r="B16" s="72">
        <v>45108</v>
      </c>
      <c r="C16" s="76">
        <v>5082</v>
      </c>
      <c r="D16" s="73">
        <v>1865686.46</v>
      </c>
    </row>
    <row r="17" spans="2:4" x14ac:dyDescent="0.4">
      <c r="B17" s="70">
        <v>45139</v>
      </c>
      <c r="C17" s="78">
        <v>19699</v>
      </c>
      <c r="D17" s="71">
        <v>4650398.57</v>
      </c>
    </row>
    <row r="18" spans="2:4" x14ac:dyDescent="0.4">
      <c r="B18" s="72">
        <v>45170</v>
      </c>
      <c r="C18" s="76">
        <v>9906</v>
      </c>
      <c r="D18" s="73">
        <v>5374799.7300000004</v>
      </c>
    </row>
    <row r="19" spans="2:4" x14ac:dyDescent="0.4">
      <c r="B19" s="70">
        <v>45200</v>
      </c>
      <c r="C19" s="78">
        <v>5316</v>
      </c>
      <c r="D19" s="71">
        <v>1911237.9</v>
      </c>
    </row>
    <row r="20" spans="2:4" x14ac:dyDescent="0.4">
      <c r="B20" s="72">
        <v>45231</v>
      </c>
      <c r="C20" s="76">
        <v>18533</v>
      </c>
      <c r="D20" s="73">
        <v>3701660.66</v>
      </c>
    </row>
    <row r="21" spans="2:4" x14ac:dyDescent="0.4">
      <c r="B21" s="70">
        <v>45261</v>
      </c>
      <c r="C21" s="78">
        <v>24833</v>
      </c>
      <c r="D21" s="71">
        <v>5157072.5199999996</v>
      </c>
    </row>
    <row r="22" spans="2:4" x14ac:dyDescent="0.4">
      <c r="B22" s="72">
        <v>45292</v>
      </c>
      <c r="C22" s="76">
        <v>20230</v>
      </c>
      <c r="D22" s="73">
        <v>4706635.8600000003</v>
      </c>
    </row>
    <row r="23" spans="2:4" x14ac:dyDescent="0.4">
      <c r="B23" s="70">
        <v>45323</v>
      </c>
      <c r="C23" s="78">
        <v>14194</v>
      </c>
      <c r="D23" s="71">
        <v>8411156.9800000004</v>
      </c>
    </row>
    <row r="24" spans="2:4" x14ac:dyDescent="0.4">
      <c r="B24" s="72">
        <v>45352</v>
      </c>
      <c r="C24" s="76">
        <v>13613</v>
      </c>
      <c r="D24" s="73">
        <v>5199978.7</v>
      </c>
    </row>
    <row r="25" spans="2:4" x14ac:dyDescent="0.4">
      <c r="B25" s="70">
        <v>45383</v>
      </c>
      <c r="C25" s="78">
        <v>14710</v>
      </c>
      <c r="D25" s="71">
        <v>4253789.3</v>
      </c>
    </row>
    <row r="26" spans="2:4" x14ac:dyDescent="0.4">
      <c r="B26" s="72">
        <v>45413</v>
      </c>
      <c r="C26" s="76">
        <v>11930</v>
      </c>
      <c r="D26" s="73">
        <v>12975314.42</v>
      </c>
    </row>
    <row r="27" spans="2:4" x14ac:dyDescent="0.4">
      <c r="B27" s="70">
        <v>45444</v>
      </c>
      <c r="C27" s="78">
        <v>17217</v>
      </c>
      <c r="D27" s="71">
        <v>5555459.8300000001</v>
      </c>
    </row>
    <row r="28" spans="2:4" x14ac:dyDescent="0.4">
      <c r="B28" s="72">
        <v>45474</v>
      </c>
      <c r="C28" s="76">
        <v>20207</v>
      </c>
      <c r="D28" s="73">
        <v>6218191.9900000002</v>
      </c>
    </row>
    <row r="29" spans="2:4" x14ac:dyDescent="0.4">
      <c r="B29" s="70">
        <v>45505</v>
      </c>
      <c r="C29" s="78">
        <v>32926</v>
      </c>
      <c r="D29" s="71">
        <v>13080319.02</v>
      </c>
    </row>
    <row r="30" spans="2:4" x14ac:dyDescent="0.4">
      <c r="B30" s="72">
        <v>45536</v>
      </c>
      <c r="C30" s="76">
        <v>24945</v>
      </c>
      <c r="D30" s="73">
        <v>8796394.1300000008</v>
      </c>
    </row>
    <row r="31" spans="2:4" x14ac:dyDescent="0.4">
      <c r="B31" s="70">
        <v>45566</v>
      </c>
      <c r="C31" s="78">
        <v>62174</v>
      </c>
      <c r="D31" s="71">
        <v>19788478.050000001</v>
      </c>
    </row>
    <row r="32" spans="2:4" x14ac:dyDescent="0.4">
      <c r="B32" s="72">
        <v>45597</v>
      </c>
      <c r="C32" s="76">
        <v>66892</v>
      </c>
      <c r="D32" s="73">
        <v>20422969.850000001</v>
      </c>
    </row>
    <row r="33" spans="2:4" x14ac:dyDescent="0.4">
      <c r="B33" s="70">
        <v>45627</v>
      </c>
      <c r="C33" s="78">
        <v>74123</v>
      </c>
      <c r="D33" s="71">
        <v>18514726.57</v>
      </c>
    </row>
    <row r="34" spans="2:4" x14ac:dyDescent="0.4">
      <c r="B34" s="72">
        <v>45658</v>
      </c>
      <c r="C34" s="76">
        <v>68190</v>
      </c>
      <c r="D34" s="73">
        <v>13184953.560000001</v>
      </c>
    </row>
    <row r="35" spans="2:4" x14ac:dyDescent="0.4">
      <c r="B35" s="70">
        <v>45689</v>
      </c>
      <c r="C35" s="78">
        <v>51215</v>
      </c>
      <c r="D35" s="71">
        <v>11609432.02</v>
      </c>
    </row>
    <row r="36" spans="2:4" x14ac:dyDescent="0.4">
      <c r="B36" s="72">
        <v>45717</v>
      </c>
      <c r="C36" s="76">
        <v>69228</v>
      </c>
      <c r="D36" s="73">
        <v>15706009.470000001</v>
      </c>
    </row>
    <row r="37" spans="2:4" x14ac:dyDescent="0.4">
      <c r="B37" s="70">
        <v>45748</v>
      </c>
      <c r="C37" s="78">
        <v>72433</v>
      </c>
      <c r="D37" s="71">
        <v>12022931.82</v>
      </c>
    </row>
    <row r="38" spans="2:4" x14ac:dyDescent="0.4">
      <c r="B38" s="72">
        <v>45778</v>
      </c>
      <c r="C38" s="76">
        <v>83009</v>
      </c>
      <c r="D38" s="73">
        <v>13272228.359999999</v>
      </c>
    </row>
    <row r="39" spans="2:4" x14ac:dyDescent="0.4">
      <c r="B39" s="70">
        <v>45809</v>
      </c>
      <c r="C39" s="78">
        <v>92456</v>
      </c>
      <c r="D39" s="71">
        <v>17873146.289999999</v>
      </c>
    </row>
    <row r="40" spans="2:4" x14ac:dyDescent="0.4">
      <c r="B40" s="72">
        <v>45839</v>
      </c>
      <c r="C40" s="76">
        <v>70989</v>
      </c>
      <c r="D40" s="73">
        <v>14392646.609999999</v>
      </c>
    </row>
    <row r="41" spans="2:4" x14ac:dyDescent="0.4">
      <c r="B41" s="70">
        <v>45870</v>
      </c>
      <c r="C41" s="78">
        <v>111062</v>
      </c>
      <c r="D41" s="71">
        <v>17707673.18</v>
      </c>
    </row>
    <row r="42" spans="2:4" x14ac:dyDescent="0.4">
      <c r="B42" s="72">
        <v>45901</v>
      </c>
      <c r="C42" s="76">
        <v>91945</v>
      </c>
      <c r="D42" s="73">
        <v>14768218.48</v>
      </c>
    </row>
    <row r="43" spans="2:4" x14ac:dyDescent="0.4">
      <c r="B43" s="70">
        <v>45931</v>
      </c>
      <c r="C43" s="78">
        <v>93249</v>
      </c>
      <c r="D43" s="71">
        <v>15875578.16</v>
      </c>
    </row>
    <row r="44" spans="2:4" x14ac:dyDescent="0.4">
      <c r="B44" s="163" t="s">
        <v>130</v>
      </c>
    </row>
  </sheetData>
  <mergeCells count="2">
    <mergeCell ref="B5:D5"/>
    <mergeCell ref="B2:D2"/>
  </mergeCells>
  <hyperlinks>
    <hyperlink ref="B44"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51"/>
  <sheetViews>
    <sheetView showGridLines="0" zoomScale="72" zoomScaleNormal="72" workbookViewId="0">
      <selection activeCell="B2" sqref="B2:D3"/>
    </sheetView>
  </sheetViews>
  <sheetFormatPr defaultRowHeight="14.5" x14ac:dyDescent="0.35"/>
  <cols>
    <col min="1" max="1" width="15.1796875" customWidth="1"/>
    <col min="2" max="2" width="12.1796875"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81" t="s">
        <v>76</v>
      </c>
      <c r="C2" s="182"/>
      <c r="D2" s="182"/>
    </row>
    <row r="3" spans="2:19" s="41" customFormat="1" x14ac:dyDescent="0.35">
      <c r="B3" s="182"/>
      <c r="C3" s="182"/>
      <c r="D3" s="182"/>
    </row>
    <row r="4" spans="2:19" s="41" customFormat="1" ht="14.4" customHeight="1" x14ac:dyDescent="0.35">
      <c r="E4" s="65"/>
    </row>
    <row r="5" spans="2:19" ht="14.4" customHeight="1" x14ac:dyDescent="0.4">
      <c r="B5" s="1"/>
      <c r="C5" s="1"/>
      <c r="D5" s="1"/>
      <c r="E5" s="66"/>
      <c r="F5" s="1"/>
      <c r="G5" s="1"/>
      <c r="H5" s="1"/>
      <c r="I5" s="1"/>
      <c r="J5" s="1"/>
      <c r="K5" s="1"/>
      <c r="L5" s="1"/>
      <c r="M5" s="1"/>
      <c r="N5" s="1"/>
      <c r="O5" s="1"/>
      <c r="P5" s="1"/>
    </row>
    <row r="6" spans="2:19" ht="19.5" x14ac:dyDescent="0.4">
      <c r="B6" s="180" t="s">
        <v>75</v>
      </c>
      <c r="C6" s="180"/>
      <c r="D6" s="1"/>
      <c r="E6" s="67"/>
      <c r="F6" s="1"/>
      <c r="G6" s="1"/>
      <c r="H6" s="1"/>
      <c r="I6" s="1"/>
      <c r="J6" s="1"/>
      <c r="K6" s="1"/>
      <c r="L6" s="1"/>
      <c r="M6" s="1"/>
      <c r="N6" s="1"/>
      <c r="O6" s="1"/>
      <c r="P6" s="1"/>
    </row>
    <row r="7" spans="2:19" ht="28.75" customHeight="1" x14ac:dyDescent="0.4">
      <c r="B7" s="81" t="s">
        <v>67</v>
      </c>
      <c r="C7" s="82" t="s">
        <v>76</v>
      </c>
      <c r="D7" s="1"/>
      <c r="E7" s="1"/>
      <c r="F7" s="1"/>
      <c r="G7" s="1"/>
      <c r="H7" s="1"/>
      <c r="I7" s="1"/>
      <c r="J7" s="1"/>
      <c r="K7" s="1"/>
      <c r="L7" s="1"/>
      <c r="M7" s="1"/>
      <c r="N7" s="1"/>
      <c r="O7" s="1"/>
      <c r="P7" s="1"/>
    </row>
    <row r="8" spans="2:19" ht="18.5" x14ac:dyDescent="0.5">
      <c r="B8" s="86">
        <v>44621</v>
      </c>
      <c r="C8" s="83">
        <v>3</v>
      </c>
      <c r="D8" s="1"/>
      <c r="E8" s="67"/>
      <c r="F8" s="1"/>
      <c r="G8" s="1"/>
      <c r="H8" s="1"/>
      <c r="I8" s="1"/>
      <c r="J8" s="1"/>
      <c r="K8" s="1"/>
      <c r="L8" s="1"/>
      <c r="M8" s="1"/>
      <c r="N8" s="1"/>
      <c r="O8" s="1"/>
      <c r="P8" s="1"/>
    </row>
    <row r="9" spans="2:19" ht="18.5" x14ac:dyDescent="0.5">
      <c r="B9" s="87">
        <v>44652</v>
      </c>
      <c r="C9" s="84">
        <v>3</v>
      </c>
      <c r="D9" s="1"/>
      <c r="E9" s="1"/>
      <c r="F9" s="1"/>
      <c r="G9" s="1"/>
      <c r="H9" s="1"/>
      <c r="I9" s="1"/>
      <c r="J9" s="1"/>
      <c r="K9" s="1"/>
      <c r="L9" s="1"/>
      <c r="M9" s="1"/>
      <c r="N9" s="1"/>
      <c r="O9" s="1"/>
      <c r="P9" s="1"/>
    </row>
    <row r="10" spans="2:19" ht="18.5" x14ac:dyDescent="0.5">
      <c r="B10" s="86">
        <v>44682</v>
      </c>
      <c r="C10" s="83">
        <v>74</v>
      </c>
      <c r="D10" s="1"/>
      <c r="E10" s="1"/>
      <c r="F10" s="1"/>
      <c r="G10" s="1"/>
      <c r="H10" s="1"/>
      <c r="I10" s="1"/>
      <c r="J10" s="1"/>
      <c r="K10" s="1"/>
      <c r="L10" s="1"/>
      <c r="M10" s="1"/>
      <c r="N10" s="1"/>
      <c r="O10" s="1"/>
      <c r="P10" s="1"/>
      <c r="S10" s="19"/>
    </row>
    <row r="11" spans="2:19" ht="18.5" x14ac:dyDescent="0.5">
      <c r="B11" s="87">
        <v>44713</v>
      </c>
      <c r="C11" s="84">
        <v>88</v>
      </c>
      <c r="D11" s="1"/>
      <c r="E11" s="1"/>
      <c r="F11" s="1"/>
      <c r="G11" s="1"/>
      <c r="H11" s="1"/>
      <c r="I11" s="1"/>
      <c r="J11" s="1"/>
      <c r="K11" s="1"/>
      <c r="L11" s="1"/>
      <c r="M11" s="1"/>
      <c r="N11" s="1"/>
      <c r="O11" s="1"/>
      <c r="P11" s="1"/>
    </row>
    <row r="12" spans="2:19" ht="18.5" x14ac:dyDescent="0.5">
      <c r="B12" s="86">
        <v>44743</v>
      </c>
      <c r="C12" s="83">
        <v>88</v>
      </c>
      <c r="D12" s="1"/>
      <c r="E12" s="1"/>
      <c r="F12" s="1"/>
      <c r="G12" s="1"/>
      <c r="H12" s="1"/>
      <c r="I12" s="1"/>
      <c r="J12" s="1"/>
      <c r="K12" s="1"/>
      <c r="L12" s="1"/>
      <c r="M12" s="1"/>
      <c r="N12" s="1"/>
      <c r="O12" s="1"/>
      <c r="P12" s="1"/>
    </row>
    <row r="13" spans="2:19" ht="18.5" x14ac:dyDescent="0.5">
      <c r="B13" s="87">
        <v>44774</v>
      </c>
      <c r="C13" s="84">
        <v>88</v>
      </c>
      <c r="D13" s="1"/>
      <c r="E13" s="1"/>
      <c r="F13" s="1"/>
      <c r="G13" s="1"/>
      <c r="H13" s="1"/>
      <c r="I13" s="1"/>
      <c r="J13" s="1"/>
      <c r="K13" s="1"/>
      <c r="L13" s="1"/>
      <c r="M13" s="1"/>
      <c r="N13" s="1"/>
      <c r="O13" s="1"/>
      <c r="P13" s="1"/>
    </row>
    <row r="14" spans="2:19" ht="18.5" x14ac:dyDescent="0.5">
      <c r="B14" s="86">
        <v>44805</v>
      </c>
      <c r="C14" s="83">
        <v>97</v>
      </c>
      <c r="D14" s="1"/>
      <c r="E14" s="1"/>
      <c r="F14" s="1"/>
      <c r="G14" s="1"/>
      <c r="H14" s="1"/>
      <c r="I14" s="1"/>
      <c r="J14" s="1"/>
      <c r="K14" s="1"/>
      <c r="L14" s="1"/>
      <c r="M14" s="1"/>
      <c r="N14" s="1"/>
      <c r="O14" s="1"/>
      <c r="P14" s="1"/>
    </row>
    <row r="15" spans="2:19" ht="18.5" x14ac:dyDescent="0.5">
      <c r="B15" s="87">
        <v>44835</v>
      </c>
      <c r="C15" s="84">
        <v>142</v>
      </c>
      <c r="D15" s="1"/>
      <c r="E15" s="1"/>
      <c r="F15" s="1"/>
      <c r="G15" s="1"/>
      <c r="H15" s="1"/>
      <c r="I15" s="1"/>
      <c r="J15" s="1"/>
      <c r="K15" s="1"/>
      <c r="L15" s="1"/>
      <c r="M15" s="1"/>
      <c r="N15" s="1"/>
      <c r="O15" s="1"/>
      <c r="P15" s="1"/>
    </row>
    <row r="16" spans="2:19" ht="18.5" x14ac:dyDescent="0.5">
      <c r="B16" s="86">
        <v>44866</v>
      </c>
      <c r="C16" s="83">
        <v>706</v>
      </c>
      <c r="D16" s="1"/>
      <c r="E16" s="66"/>
      <c r="F16" s="1"/>
      <c r="G16" s="1"/>
      <c r="H16" s="1"/>
      <c r="I16" s="1"/>
      <c r="J16" s="1"/>
      <c r="K16" s="1"/>
      <c r="L16" s="1"/>
      <c r="M16" s="1"/>
      <c r="N16" s="1"/>
      <c r="O16" s="1"/>
      <c r="P16" s="1"/>
    </row>
    <row r="17" spans="2:16" ht="18.5" x14ac:dyDescent="0.5">
      <c r="B17" s="87">
        <v>44896</v>
      </c>
      <c r="C17" s="84">
        <v>756</v>
      </c>
      <c r="D17" s="1"/>
      <c r="E17" s="1"/>
      <c r="F17" s="1"/>
      <c r="G17" s="1"/>
      <c r="H17" s="1"/>
      <c r="I17" s="1"/>
      <c r="J17" s="1"/>
      <c r="K17" s="1"/>
      <c r="L17" s="1"/>
      <c r="M17" s="1"/>
      <c r="N17" s="1"/>
      <c r="O17" s="1"/>
      <c r="P17" s="1"/>
    </row>
    <row r="18" spans="2:16" ht="18.5" x14ac:dyDescent="0.5">
      <c r="B18" s="86">
        <v>44927</v>
      </c>
      <c r="C18" s="83">
        <v>846</v>
      </c>
      <c r="D18" s="1"/>
      <c r="E18" s="1"/>
      <c r="F18" s="1"/>
      <c r="G18" s="1"/>
      <c r="H18" s="1"/>
      <c r="I18" s="1"/>
      <c r="J18" s="1"/>
      <c r="K18" s="1"/>
      <c r="L18" s="1"/>
      <c r="M18" s="1"/>
      <c r="N18" s="1"/>
      <c r="O18" s="1"/>
      <c r="P18" s="1"/>
    </row>
    <row r="19" spans="2:16" ht="18.5" x14ac:dyDescent="0.5">
      <c r="B19" s="87">
        <v>44958</v>
      </c>
      <c r="C19" s="84">
        <v>922</v>
      </c>
      <c r="D19" s="1"/>
      <c r="E19" s="1"/>
      <c r="F19" s="1"/>
      <c r="G19" s="1"/>
      <c r="H19" s="1"/>
      <c r="I19" s="1"/>
      <c r="J19" s="1"/>
      <c r="K19" s="1"/>
      <c r="L19" s="1"/>
      <c r="M19" s="1"/>
      <c r="N19" s="1"/>
      <c r="O19" s="1"/>
      <c r="P19" s="1"/>
    </row>
    <row r="20" spans="2:16" ht="18.5" x14ac:dyDescent="0.5">
      <c r="B20" s="86">
        <v>44986</v>
      </c>
      <c r="C20" s="83">
        <v>1056</v>
      </c>
      <c r="D20" s="1"/>
      <c r="E20" s="1"/>
      <c r="F20" s="1"/>
      <c r="G20" s="1"/>
      <c r="H20" s="1"/>
      <c r="I20" s="1"/>
      <c r="J20" s="1"/>
      <c r="K20" s="1"/>
      <c r="L20" s="1"/>
      <c r="M20" s="1"/>
      <c r="N20" s="1"/>
      <c r="O20" s="1"/>
      <c r="P20" s="1"/>
    </row>
    <row r="21" spans="2:16" ht="18.5" x14ac:dyDescent="0.5">
      <c r="B21" s="87">
        <v>45017</v>
      </c>
      <c r="C21" s="84">
        <v>1380</v>
      </c>
      <c r="D21" s="1"/>
      <c r="E21" s="1"/>
      <c r="F21" s="1"/>
      <c r="G21" s="1"/>
      <c r="H21" s="1"/>
      <c r="I21" s="1"/>
      <c r="J21" s="1"/>
      <c r="K21" s="1"/>
      <c r="L21" s="1"/>
      <c r="M21" s="1"/>
      <c r="N21" s="1"/>
      <c r="O21" s="1"/>
      <c r="P21" s="1"/>
    </row>
    <row r="22" spans="2:16" ht="18.5" x14ac:dyDescent="0.5">
      <c r="B22" s="86">
        <v>45047</v>
      </c>
      <c r="C22" s="83">
        <v>1822</v>
      </c>
      <c r="D22" s="1"/>
      <c r="E22" s="1"/>
      <c r="F22" s="1"/>
      <c r="G22" s="1"/>
      <c r="H22" s="1"/>
      <c r="I22" s="1"/>
      <c r="J22" s="1"/>
      <c r="K22" s="1"/>
      <c r="L22" s="1"/>
      <c r="M22" s="1"/>
      <c r="N22" s="1"/>
      <c r="O22" s="1"/>
      <c r="P22" s="1"/>
    </row>
    <row r="23" spans="2:16" ht="18.5" x14ac:dyDescent="0.5">
      <c r="B23" s="87">
        <v>45078</v>
      </c>
      <c r="C23" s="84">
        <v>2570</v>
      </c>
      <c r="D23" s="1"/>
      <c r="E23" s="1"/>
      <c r="F23" s="1"/>
      <c r="G23" s="1"/>
      <c r="H23" s="1"/>
      <c r="I23" s="1"/>
      <c r="J23" s="1"/>
      <c r="K23" s="1"/>
      <c r="L23" s="1"/>
      <c r="M23" s="1"/>
      <c r="N23" s="1"/>
      <c r="O23" s="1"/>
      <c r="P23" s="1"/>
    </row>
    <row r="24" spans="2:16" ht="18.5" x14ac:dyDescent="0.5">
      <c r="B24" s="86">
        <v>45108</v>
      </c>
      <c r="C24" s="83">
        <v>3507</v>
      </c>
      <c r="D24" s="1"/>
      <c r="E24" s="1"/>
      <c r="F24" s="1"/>
      <c r="G24" s="1"/>
      <c r="H24" s="1"/>
      <c r="I24" s="1"/>
      <c r="J24" s="1"/>
      <c r="K24" s="1"/>
      <c r="L24" s="1"/>
      <c r="M24" s="1"/>
      <c r="N24" s="1"/>
      <c r="O24" s="1"/>
      <c r="P24" s="1"/>
    </row>
    <row r="25" spans="2:16" ht="18.5" x14ac:dyDescent="0.5">
      <c r="B25" s="87">
        <v>45139</v>
      </c>
      <c r="C25" s="84">
        <v>4042</v>
      </c>
      <c r="D25" s="68"/>
      <c r="E25" s="68"/>
      <c r="F25" s="1"/>
      <c r="G25" s="1"/>
      <c r="H25" s="1"/>
      <c r="I25" s="1"/>
      <c r="J25" s="1"/>
      <c r="K25" s="1"/>
      <c r="L25" s="1"/>
      <c r="M25" s="1"/>
      <c r="N25" s="1"/>
      <c r="O25" s="1"/>
      <c r="P25" s="1"/>
    </row>
    <row r="26" spans="2:16" ht="18.5" x14ac:dyDescent="0.5">
      <c r="B26" s="86">
        <v>45170</v>
      </c>
      <c r="C26" s="83">
        <v>4553</v>
      </c>
      <c r="D26" s="68"/>
      <c r="E26" s="68"/>
      <c r="F26" s="1"/>
      <c r="G26" s="1"/>
      <c r="H26" s="1"/>
      <c r="I26" s="1"/>
      <c r="J26" s="1"/>
      <c r="K26" s="1"/>
      <c r="L26" s="1"/>
      <c r="M26" s="1"/>
      <c r="N26" s="1"/>
      <c r="O26" s="1"/>
      <c r="P26" s="1"/>
    </row>
    <row r="27" spans="2:16" ht="18.5" x14ac:dyDescent="0.5">
      <c r="B27" s="87">
        <v>45200</v>
      </c>
      <c r="C27" s="84">
        <v>4949</v>
      </c>
      <c r="D27" s="68"/>
      <c r="E27" s="68"/>
      <c r="F27" s="1"/>
      <c r="G27" s="1"/>
      <c r="H27" s="1"/>
      <c r="I27" s="1"/>
      <c r="J27" s="1"/>
      <c r="K27" s="1"/>
      <c r="L27" s="1"/>
      <c r="M27" s="1"/>
      <c r="N27" s="1"/>
      <c r="O27" s="1"/>
      <c r="P27" s="1"/>
    </row>
    <row r="28" spans="2:16" ht="18.5" x14ac:dyDescent="0.5">
      <c r="B28" s="86">
        <v>45231</v>
      </c>
      <c r="C28" s="83">
        <v>5565</v>
      </c>
      <c r="D28" s="68"/>
      <c r="E28" s="68"/>
      <c r="F28" s="1"/>
      <c r="G28" s="1"/>
      <c r="H28" s="1"/>
      <c r="I28" s="1"/>
      <c r="J28" s="1"/>
      <c r="K28" s="1"/>
      <c r="M28" s="1"/>
      <c r="N28" s="1"/>
      <c r="O28" s="1"/>
      <c r="P28" s="1"/>
    </row>
    <row r="29" spans="2:16" ht="18.5" x14ac:dyDescent="0.5">
      <c r="B29" s="87">
        <v>45261</v>
      </c>
      <c r="C29" s="84">
        <v>6123</v>
      </c>
      <c r="D29" s="68"/>
      <c r="E29" s="68"/>
      <c r="F29" s="1"/>
      <c r="G29" s="1"/>
      <c r="H29" s="1"/>
      <c r="I29" s="1"/>
      <c r="J29" s="1"/>
      <c r="K29" s="1"/>
      <c r="L29" s="1"/>
      <c r="M29" s="1"/>
      <c r="N29" s="1"/>
      <c r="O29" s="1"/>
      <c r="P29" s="1"/>
    </row>
    <row r="30" spans="2:16" ht="18.5" x14ac:dyDescent="0.5">
      <c r="B30" s="86">
        <v>45292</v>
      </c>
      <c r="C30" s="83">
        <v>6850</v>
      </c>
      <c r="D30" s="68"/>
      <c r="E30" s="68"/>
      <c r="F30" s="1"/>
      <c r="G30" s="1"/>
      <c r="H30" s="1"/>
      <c r="I30" s="1"/>
      <c r="J30" s="1"/>
      <c r="K30" s="1"/>
      <c r="L30" s="1"/>
      <c r="M30" s="1"/>
      <c r="N30" s="1"/>
      <c r="O30" s="1"/>
      <c r="P30" s="1"/>
    </row>
    <row r="31" spans="2:16" ht="18.5" x14ac:dyDescent="0.4">
      <c r="B31" s="88">
        <v>45323</v>
      </c>
      <c r="C31" s="85">
        <v>7196</v>
      </c>
      <c r="D31" s="1"/>
      <c r="E31" s="1"/>
      <c r="F31" s="1"/>
      <c r="G31" s="1"/>
      <c r="H31" s="1"/>
      <c r="I31" s="1"/>
      <c r="J31" s="1"/>
      <c r="K31" s="1"/>
      <c r="L31" s="1"/>
      <c r="M31" s="1"/>
      <c r="N31" s="1"/>
      <c r="O31" s="1"/>
      <c r="P31" s="1"/>
    </row>
    <row r="32" spans="2:16" ht="18.5" x14ac:dyDescent="0.5">
      <c r="B32" s="86">
        <v>45352</v>
      </c>
      <c r="C32" s="83">
        <v>7309</v>
      </c>
      <c r="D32" s="1"/>
      <c r="E32" s="1"/>
      <c r="F32" s="1"/>
      <c r="G32" s="1"/>
      <c r="H32" s="1"/>
      <c r="I32" s="1"/>
      <c r="J32" s="1"/>
      <c r="K32" s="1"/>
      <c r="L32" s="1"/>
      <c r="M32" s="1"/>
      <c r="N32" s="1"/>
      <c r="O32" s="1"/>
      <c r="P32" s="1"/>
    </row>
    <row r="33" spans="2:16" ht="18.5" x14ac:dyDescent="0.5">
      <c r="B33" s="87">
        <v>45383</v>
      </c>
      <c r="C33" s="84">
        <v>7579</v>
      </c>
      <c r="D33" s="1"/>
      <c r="E33" s="1"/>
      <c r="F33" s="1"/>
      <c r="G33" s="1"/>
      <c r="H33" s="1"/>
      <c r="I33" s="1"/>
      <c r="J33" s="1"/>
      <c r="K33" s="1"/>
      <c r="L33" s="1"/>
      <c r="M33" s="1"/>
      <c r="N33" s="1"/>
      <c r="O33" s="1"/>
      <c r="P33" s="1"/>
    </row>
    <row r="34" spans="2:16" ht="18.5" x14ac:dyDescent="0.5">
      <c r="B34" s="86">
        <v>45413</v>
      </c>
      <c r="C34" s="83">
        <v>7787</v>
      </c>
    </row>
    <row r="35" spans="2:16" ht="18.5" x14ac:dyDescent="0.5">
      <c r="B35" s="87">
        <v>45444</v>
      </c>
      <c r="C35" s="84">
        <v>9792</v>
      </c>
    </row>
    <row r="36" spans="2:16" ht="18.5" x14ac:dyDescent="0.5">
      <c r="B36" s="86">
        <v>45474</v>
      </c>
      <c r="C36" s="83">
        <v>10783</v>
      </c>
    </row>
    <row r="37" spans="2:16" ht="18.5" x14ac:dyDescent="0.5">
      <c r="B37" s="87">
        <v>45505</v>
      </c>
      <c r="C37" s="84">
        <v>11381</v>
      </c>
    </row>
    <row r="38" spans="2:16" ht="18.5" x14ac:dyDescent="0.5">
      <c r="B38" s="86">
        <v>45536</v>
      </c>
      <c r="C38" s="83">
        <v>11993</v>
      </c>
    </row>
    <row r="39" spans="2:16" ht="18.5" x14ac:dyDescent="0.5">
      <c r="B39" s="87">
        <v>45566</v>
      </c>
      <c r="C39" s="84">
        <v>13038</v>
      </c>
    </row>
    <row r="40" spans="2:16" ht="18.5" x14ac:dyDescent="0.5">
      <c r="B40" s="86">
        <v>45597</v>
      </c>
      <c r="C40" s="83">
        <v>13687</v>
      </c>
    </row>
    <row r="41" spans="2:16" ht="18.5" x14ac:dyDescent="0.5">
      <c r="B41" s="87">
        <v>45627</v>
      </c>
      <c r="C41" s="84">
        <v>13618</v>
      </c>
    </row>
    <row r="42" spans="2:16" ht="18.5" x14ac:dyDescent="0.5">
      <c r="B42" s="86">
        <v>45658</v>
      </c>
      <c r="C42" s="83">
        <v>14266</v>
      </c>
    </row>
    <row r="43" spans="2:16" ht="18.5" x14ac:dyDescent="0.5">
      <c r="B43" s="87">
        <v>45689</v>
      </c>
      <c r="C43" s="84">
        <v>14746</v>
      </c>
    </row>
    <row r="44" spans="2:16" ht="19.25" customHeight="1" x14ac:dyDescent="0.5">
      <c r="B44" s="86">
        <v>45717</v>
      </c>
      <c r="C44" s="83">
        <v>15698</v>
      </c>
    </row>
    <row r="45" spans="2:16" ht="19.25" customHeight="1" x14ac:dyDescent="0.5">
      <c r="B45" s="87">
        <v>45748</v>
      </c>
      <c r="C45" s="84">
        <v>15752</v>
      </c>
    </row>
    <row r="46" spans="2:16" ht="18.5" x14ac:dyDescent="0.5">
      <c r="B46" s="86">
        <v>45778</v>
      </c>
      <c r="C46" s="83">
        <v>15698</v>
      </c>
    </row>
    <row r="47" spans="2:16" ht="18.5" x14ac:dyDescent="0.5">
      <c r="B47" s="87">
        <v>45809</v>
      </c>
      <c r="C47" s="84">
        <v>17134</v>
      </c>
    </row>
    <row r="48" spans="2:16" ht="18.5" x14ac:dyDescent="0.5">
      <c r="B48" s="86">
        <v>45839</v>
      </c>
      <c r="C48" s="83">
        <v>17613</v>
      </c>
    </row>
    <row r="49" spans="2:3" ht="18.5" x14ac:dyDescent="0.5">
      <c r="B49" s="87">
        <v>45870</v>
      </c>
      <c r="C49" s="84">
        <v>18116</v>
      </c>
    </row>
    <row r="50" spans="2:3" ht="18.5" x14ac:dyDescent="0.5">
      <c r="B50" s="86">
        <v>45901</v>
      </c>
      <c r="C50" s="83">
        <v>18532</v>
      </c>
    </row>
    <row r="51" spans="2:3" ht="18.5" x14ac:dyDescent="0.5">
      <c r="B51" s="87">
        <v>45931</v>
      </c>
      <c r="C51" s="84">
        <v>18084</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V40"/>
  <sheetViews>
    <sheetView showGridLines="0" topLeftCell="AK1" zoomScale="75" zoomScaleNormal="75" workbookViewId="0">
      <selection activeCell="AO3" sqref="AO3"/>
    </sheetView>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6" width="19.1796875" customWidth="1"/>
    <col min="47" max="47" width="18.6328125" bestFit="1" customWidth="1"/>
    <col min="48" max="48" width="19.6328125" bestFit="1" customWidth="1"/>
    <col min="49" max="49" width="15.54296875" bestFit="1" customWidth="1"/>
    <col min="50" max="61" width="15.08984375" bestFit="1" customWidth="1"/>
    <col min="64" max="64" width="11.54296875" bestFit="1" customWidth="1"/>
  </cols>
  <sheetData>
    <row r="1" spans="1:47" s="41" customFormat="1" ht="13.5" customHeight="1" x14ac:dyDescent="0.35"/>
    <row r="2" spans="1:47" s="41" customFormat="1" x14ac:dyDescent="0.35">
      <c r="B2" s="181" t="s">
        <v>101</v>
      </c>
      <c r="C2" s="182"/>
      <c r="D2" s="182"/>
    </row>
    <row r="3" spans="1:47" s="41" customFormat="1" x14ac:dyDescent="0.35">
      <c r="B3" s="182"/>
      <c r="C3" s="182"/>
      <c r="D3" s="182"/>
    </row>
    <row r="4" spans="1:47" s="41" customFormat="1" ht="14.4" customHeight="1" thickBot="1" x14ac:dyDescent="0.4">
      <c r="E4" s="65"/>
    </row>
    <row r="5" spans="1:47" ht="16.5" thickBot="1" x14ac:dyDescent="0.45">
      <c r="A5" s="1"/>
      <c r="B5" s="151" t="s">
        <v>126</v>
      </c>
      <c r="C5" s="152">
        <v>44621</v>
      </c>
      <c r="D5" s="152" t="s">
        <v>103</v>
      </c>
      <c r="E5" s="152" t="s">
        <v>104</v>
      </c>
      <c r="F5" s="152">
        <v>44713</v>
      </c>
      <c r="G5" s="152">
        <v>44743</v>
      </c>
      <c r="H5" s="152">
        <v>44774</v>
      </c>
      <c r="I5" s="152">
        <v>44805</v>
      </c>
      <c r="J5" s="152">
        <v>44835</v>
      </c>
      <c r="K5" s="152">
        <v>44866</v>
      </c>
      <c r="L5" s="152">
        <v>44896</v>
      </c>
      <c r="M5" s="152">
        <v>44927</v>
      </c>
      <c r="N5" s="152">
        <v>44958</v>
      </c>
      <c r="O5" s="152">
        <v>44986</v>
      </c>
      <c r="P5" s="152">
        <v>45017</v>
      </c>
      <c r="Q5" s="152">
        <v>45047</v>
      </c>
      <c r="R5" s="152">
        <v>45078</v>
      </c>
      <c r="S5" s="152">
        <v>45108</v>
      </c>
      <c r="T5" s="152" t="s">
        <v>105</v>
      </c>
      <c r="U5" s="152" t="s">
        <v>106</v>
      </c>
      <c r="V5" s="152" t="s">
        <v>107</v>
      </c>
      <c r="W5" s="152" t="s">
        <v>108</v>
      </c>
      <c r="X5" s="152" t="s">
        <v>109</v>
      </c>
      <c r="Y5" s="152" t="s">
        <v>110</v>
      </c>
      <c r="Z5" s="152" t="s">
        <v>111</v>
      </c>
      <c r="AA5" s="152" t="s">
        <v>112</v>
      </c>
      <c r="AB5" s="152" t="s">
        <v>113</v>
      </c>
      <c r="AC5" s="152" t="s">
        <v>114</v>
      </c>
      <c r="AD5" s="153" t="s">
        <v>115</v>
      </c>
      <c r="AE5" s="153" t="s">
        <v>116</v>
      </c>
      <c r="AF5" s="153" t="s">
        <v>117</v>
      </c>
      <c r="AG5" s="153" t="s">
        <v>122</v>
      </c>
      <c r="AH5" s="153" t="s">
        <v>123</v>
      </c>
      <c r="AI5" s="153" t="s">
        <v>125</v>
      </c>
      <c r="AJ5" s="153" t="s">
        <v>127</v>
      </c>
      <c r="AK5" s="153" t="s">
        <v>128</v>
      </c>
      <c r="AL5" s="153" t="s">
        <v>129</v>
      </c>
      <c r="AM5" s="153" t="s">
        <v>134</v>
      </c>
      <c r="AN5" s="153" t="s">
        <v>137</v>
      </c>
      <c r="AO5" s="153" t="s">
        <v>140</v>
      </c>
      <c r="AP5" s="153" t="s">
        <v>146</v>
      </c>
      <c r="AQ5" s="153" t="s">
        <v>148</v>
      </c>
      <c r="AR5" s="153" t="s">
        <v>149</v>
      </c>
      <c r="AS5" s="153" t="s">
        <v>154</v>
      </c>
      <c r="AT5" s="153" t="s">
        <v>183</v>
      </c>
      <c r="AU5" s="160" t="s">
        <v>124</v>
      </c>
    </row>
    <row r="6" spans="1:47" ht="16.5" thickBot="1" x14ac:dyDescent="0.45">
      <c r="A6" s="3"/>
      <c r="B6" s="125" t="s">
        <v>118</v>
      </c>
      <c r="C6" s="126">
        <v>1407.27</v>
      </c>
      <c r="D6" s="126">
        <v>626928.26</v>
      </c>
      <c r="E6" s="126">
        <v>791046.40706999903</v>
      </c>
      <c r="F6" s="126">
        <v>863508.2600000262</v>
      </c>
      <c r="G6" s="126">
        <v>880527.29738989798</v>
      </c>
      <c r="H6" s="126">
        <v>891358.33751729794</v>
      </c>
      <c r="I6" s="126">
        <v>1745994.9618711388</v>
      </c>
      <c r="J6" s="126">
        <v>1327691.9650378202</v>
      </c>
      <c r="K6" s="126">
        <v>1497662.186939999</v>
      </c>
      <c r="L6" s="126">
        <v>2093293.8962800074</v>
      </c>
      <c r="M6" s="126">
        <v>3092122.1305083991</v>
      </c>
      <c r="N6" s="126">
        <v>2622478.5099999998</v>
      </c>
      <c r="O6" s="126">
        <v>2945970.6643110993</v>
      </c>
      <c r="P6" s="126">
        <v>2538480.9700498823</v>
      </c>
      <c r="Q6" s="126">
        <v>3692826.1061908011</v>
      </c>
      <c r="R6" s="126">
        <v>2881383.7800000003</v>
      </c>
      <c r="S6" s="126">
        <v>3133909.4800000112</v>
      </c>
      <c r="T6" s="126">
        <v>3445289.3099999996</v>
      </c>
      <c r="U6" s="126">
        <v>3246551.7680496592</v>
      </c>
      <c r="V6" s="126">
        <v>3544977.6049855361</v>
      </c>
      <c r="W6" s="126">
        <v>3633641.3499999996</v>
      </c>
      <c r="X6" s="126">
        <v>2463328.2748716222</v>
      </c>
      <c r="Y6" s="126">
        <v>3035390.6146319644</v>
      </c>
      <c r="Z6" s="126">
        <v>2938430.9560000002</v>
      </c>
      <c r="AA6" s="126">
        <v>3167287.8317758297</v>
      </c>
      <c r="AB6" s="126">
        <v>3068516.2472921521</v>
      </c>
      <c r="AC6" s="126">
        <v>3718001.1889875983</v>
      </c>
      <c r="AD6" s="126">
        <v>2342822.2045487654</v>
      </c>
      <c r="AE6" s="126">
        <v>4273744.9017966958</v>
      </c>
      <c r="AF6" s="126">
        <v>2339531.4084925186</v>
      </c>
      <c r="AG6" s="126">
        <v>3704644.9970798437</v>
      </c>
      <c r="AH6" s="126">
        <v>5546376.5411213664</v>
      </c>
      <c r="AI6" s="126">
        <v>6196481.2741957223</v>
      </c>
      <c r="AJ6" s="126">
        <v>6739003.5674155559</v>
      </c>
      <c r="AK6" s="126">
        <v>4029620.1258113543</v>
      </c>
      <c r="AL6" s="126">
        <v>3592504.2312549967</v>
      </c>
      <c r="AM6" s="126">
        <v>4523281.0684536844</v>
      </c>
      <c r="AN6" s="126">
        <v>5772572.1624876233</v>
      </c>
      <c r="AO6" s="126">
        <v>4777505.0920748478</v>
      </c>
      <c r="AP6" s="126">
        <v>7548789.0749994563</v>
      </c>
      <c r="AQ6" s="126">
        <v>3545964.2374123987</v>
      </c>
      <c r="AR6" s="126">
        <v>3467385.5651478372</v>
      </c>
      <c r="AS6" s="126">
        <v>3880077.7023446499</v>
      </c>
      <c r="AT6" s="126">
        <v>10364733.885064159</v>
      </c>
      <c r="AU6" s="127">
        <f t="shared" ref="AU6:AU20" si="0">SUM(C6:AT6)</f>
        <v>146533043.6694622</v>
      </c>
    </row>
    <row r="7" spans="1:47" ht="16" x14ac:dyDescent="0.4">
      <c r="A7" s="1"/>
      <c r="B7" s="129" t="s">
        <v>119</v>
      </c>
      <c r="C7" s="130">
        <v>0</v>
      </c>
      <c r="D7" s="130">
        <v>559667.64</v>
      </c>
      <c r="E7" s="130">
        <v>367264.86</v>
      </c>
      <c r="F7" s="130">
        <v>268732.93</v>
      </c>
      <c r="G7" s="130">
        <v>294695.51748733153</v>
      </c>
      <c r="H7" s="130">
        <v>161664.34045454097</v>
      </c>
      <c r="I7" s="130">
        <v>731519.07097020652</v>
      </c>
      <c r="J7" s="130">
        <v>537280.73794927145</v>
      </c>
      <c r="K7" s="130">
        <v>625107.90382557723</v>
      </c>
      <c r="L7" s="130">
        <v>9695.0499999999993</v>
      </c>
      <c r="M7" s="130">
        <v>1095440.4706203211</v>
      </c>
      <c r="N7" s="130">
        <v>537104.37120000005</v>
      </c>
      <c r="O7" s="130">
        <v>579130.88</v>
      </c>
      <c r="P7" s="130">
        <v>242076.46917040099</v>
      </c>
      <c r="Q7" s="130">
        <v>1278914.3807999999</v>
      </c>
      <c r="R7" s="130">
        <v>446522.92120000004</v>
      </c>
      <c r="S7" s="130">
        <v>592080</v>
      </c>
      <c r="T7" s="130">
        <v>845541.04</v>
      </c>
      <c r="U7" s="130">
        <v>591980.38</v>
      </c>
      <c r="V7" s="130">
        <v>771885</v>
      </c>
      <c r="W7" s="130">
        <v>937829.82</v>
      </c>
      <c r="X7" s="130">
        <v>0</v>
      </c>
      <c r="Y7" s="130">
        <v>620000</v>
      </c>
      <c r="Z7" s="130">
        <v>550000</v>
      </c>
      <c r="AA7" s="130">
        <v>610000</v>
      </c>
      <c r="AB7" s="130">
        <v>960000</v>
      </c>
      <c r="AC7" s="130">
        <v>610000</v>
      </c>
      <c r="AD7" s="130">
        <v>0</v>
      </c>
      <c r="AE7" s="130">
        <v>2100000</v>
      </c>
      <c r="AF7" s="130">
        <v>760000</v>
      </c>
      <c r="AG7" s="130">
        <v>610000</v>
      </c>
      <c r="AH7" s="130">
        <v>1850000</v>
      </c>
      <c r="AI7" s="130">
        <v>2574000</v>
      </c>
      <c r="AJ7" s="130">
        <v>3205000</v>
      </c>
      <c r="AK7" s="130">
        <v>939000</v>
      </c>
      <c r="AL7" s="130">
        <v>640000</v>
      </c>
      <c r="AM7" s="130">
        <v>380000</v>
      </c>
      <c r="AN7" s="130">
        <v>713000</v>
      </c>
      <c r="AO7" s="130">
        <v>749000</v>
      </c>
      <c r="AP7" s="130">
        <v>4738744.18</v>
      </c>
      <c r="AQ7" s="130">
        <v>777300</v>
      </c>
      <c r="AR7" s="130">
        <v>1041985.44</v>
      </c>
      <c r="AS7" s="130">
        <v>1560000</v>
      </c>
      <c r="AT7" s="130">
        <v>7917000</v>
      </c>
      <c r="AU7" s="167">
        <f t="shared" si="0"/>
        <v>45379163.40367765</v>
      </c>
    </row>
    <row r="8" spans="1:47" ht="16" x14ac:dyDescent="0.4">
      <c r="A8" s="1"/>
      <c r="B8" s="133" t="s">
        <v>83</v>
      </c>
      <c r="C8" s="134">
        <v>0</v>
      </c>
      <c r="D8" s="134">
        <v>559667.64</v>
      </c>
      <c r="E8" s="134">
        <v>367264.86</v>
      </c>
      <c r="F8" s="134">
        <v>268732.93</v>
      </c>
      <c r="G8" s="134">
        <v>294695.51748733153</v>
      </c>
      <c r="H8" s="134">
        <v>161664.34045454097</v>
      </c>
      <c r="I8" s="134">
        <v>731519.07097020652</v>
      </c>
      <c r="J8" s="134">
        <v>537280.73794927145</v>
      </c>
      <c r="K8" s="134">
        <v>625107.90382557723</v>
      </c>
      <c r="L8" s="134">
        <v>9695.0499999999993</v>
      </c>
      <c r="M8" s="134">
        <v>1095440.4706203211</v>
      </c>
      <c r="N8" s="134">
        <v>537104.37120000005</v>
      </c>
      <c r="O8" s="134">
        <v>579130.88</v>
      </c>
      <c r="P8" s="134">
        <v>242076.46917040099</v>
      </c>
      <c r="Q8" s="134">
        <v>1278914.3807999999</v>
      </c>
      <c r="R8" s="134">
        <v>446522.92120000004</v>
      </c>
      <c r="S8" s="134">
        <v>592080</v>
      </c>
      <c r="T8" s="134">
        <v>845541.04</v>
      </c>
      <c r="U8" s="134">
        <v>591980.38</v>
      </c>
      <c r="V8" s="134">
        <v>771885</v>
      </c>
      <c r="W8" s="134">
        <v>937829.82</v>
      </c>
      <c r="X8" s="134">
        <v>0</v>
      </c>
      <c r="Y8" s="134">
        <v>620000</v>
      </c>
      <c r="Z8" s="134">
        <v>550000</v>
      </c>
      <c r="AA8" s="134">
        <v>610000</v>
      </c>
      <c r="AB8" s="134">
        <v>960000</v>
      </c>
      <c r="AC8" s="134">
        <v>610000</v>
      </c>
      <c r="AD8" s="134">
        <v>0</v>
      </c>
      <c r="AE8" s="134">
        <v>2100000</v>
      </c>
      <c r="AF8" s="161">
        <v>760000</v>
      </c>
      <c r="AG8" s="134">
        <v>610000</v>
      </c>
      <c r="AH8" s="134">
        <v>1850000</v>
      </c>
      <c r="AI8" s="134">
        <v>2574000</v>
      </c>
      <c r="AJ8" s="134">
        <v>3205000</v>
      </c>
      <c r="AK8" s="134">
        <v>939000</v>
      </c>
      <c r="AL8" s="134">
        <v>640000</v>
      </c>
      <c r="AM8" s="134">
        <v>380000</v>
      </c>
      <c r="AN8" s="134">
        <v>713000</v>
      </c>
      <c r="AO8" s="134">
        <v>749000</v>
      </c>
      <c r="AP8" s="134">
        <v>4738744.18</v>
      </c>
      <c r="AQ8" s="134">
        <v>777300</v>
      </c>
      <c r="AR8" s="134">
        <v>1041985.44</v>
      </c>
      <c r="AS8" s="134">
        <v>1560000</v>
      </c>
      <c r="AT8" s="134">
        <v>7917000</v>
      </c>
      <c r="AU8" s="135">
        <f t="shared" si="0"/>
        <v>45379163.40367765</v>
      </c>
    </row>
    <row r="9" spans="1:47" ht="16" x14ac:dyDescent="0.4">
      <c r="A9" s="1"/>
      <c r="B9" s="129" t="s">
        <v>84</v>
      </c>
      <c r="C9" s="130">
        <v>0</v>
      </c>
      <c r="D9" s="130">
        <v>54297.32</v>
      </c>
      <c r="E9" s="130">
        <v>332603.26706999901</v>
      </c>
      <c r="F9" s="130">
        <v>445806.66</v>
      </c>
      <c r="G9" s="130">
        <v>392943.39738992066</v>
      </c>
      <c r="H9" s="130">
        <v>532271.12101730006</v>
      </c>
      <c r="I9" s="130">
        <v>457205.60258031072</v>
      </c>
      <c r="J9" s="130">
        <v>559077.40717783081</v>
      </c>
      <c r="K9" s="130">
        <v>657670.28693999897</v>
      </c>
      <c r="L9" s="130">
        <v>902905.00999999989</v>
      </c>
      <c r="M9" s="130">
        <v>1238069.4277584874</v>
      </c>
      <c r="N9" s="130">
        <v>1242899.3999999999</v>
      </c>
      <c r="O9" s="130">
        <v>1551049.594311099</v>
      </c>
      <c r="P9" s="130">
        <v>1563721.3737698814</v>
      </c>
      <c r="Q9" s="130">
        <v>1870604.5528008011</v>
      </c>
      <c r="R9" s="130">
        <v>1679011.9800000002</v>
      </c>
      <c r="S9" s="130">
        <v>1693594.4800000004</v>
      </c>
      <c r="T9" s="130">
        <v>1794156.5099999998</v>
      </c>
      <c r="U9" s="130">
        <v>1736837.1780496589</v>
      </c>
      <c r="V9" s="130">
        <v>2034140.5449855363</v>
      </c>
      <c r="W9" s="130">
        <v>1977917.2199999997</v>
      </c>
      <c r="X9" s="130">
        <v>1943361.144871623</v>
      </c>
      <c r="Y9" s="130">
        <v>1669282.4926319644</v>
      </c>
      <c r="Z9" s="130">
        <v>1928263.74</v>
      </c>
      <c r="AA9" s="130">
        <v>1834642.7879886343</v>
      </c>
      <c r="AB9" s="130">
        <v>1682408.4282821501</v>
      </c>
      <c r="AC9" s="130">
        <v>2323854.3000000003</v>
      </c>
      <c r="AD9" s="130">
        <v>1541665.0923087683</v>
      </c>
      <c r="AE9" s="130">
        <v>2023452.9812766977</v>
      </c>
      <c r="AF9" s="130">
        <v>1502746.7751625141</v>
      </c>
      <c r="AG9" s="130">
        <v>1738086.7510132182</v>
      </c>
      <c r="AH9" s="130">
        <v>2443101.4767070408</v>
      </c>
      <c r="AI9" s="130">
        <v>3511996.1054457203</v>
      </c>
      <c r="AJ9" s="130">
        <v>3384205.857415556</v>
      </c>
      <c r="AK9" s="130">
        <v>3015134.5458113542</v>
      </c>
      <c r="AL9" s="130">
        <v>2880258.9412549967</v>
      </c>
      <c r="AM9" s="130">
        <v>3329221.4084536843</v>
      </c>
      <c r="AN9" s="130">
        <v>3763033.577217876</v>
      </c>
      <c r="AO9" s="130">
        <v>3055451.1520748474</v>
      </c>
      <c r="AP9" s="130">
        <v>2156210.1149994563</v>
      </c>
      <c r="AQ9" s="130">
        <v>2092991.6774120415</v>
      </c>
      <c r="AR9" s="130">
        <v>1839204.9951478373</v>
      </c>
      <c r="AS9" s="130">
        <v>1736530.6923446502</v>
      </c>
      <c r="AT9" s="130">
        <v>1850364.0040311015</v>
      </c>
      <c r="AU9" s="131">
        <f t="shared" si="0"/>
        <v>75962251.37570256</v>
      </c>
    </row>
    <row r="10" spans="1:47" ht="16" x14ac:dyDescent="0.4">
      <c r="A10" s="1"/>
      <c r="B10" s="133" t="s">
        <v>85</v>
      </c>
      <c r="C10" s="134">
        <v>0</v>
      </c>
      <c r="D10" s="134">
        <v>0</v>
      </c>
      <c r="E10" s="134">
        <v>87917.26</v>
      </c>
      <c r="F10" s="134">
        <v>256299.11</v>
      </c>
      <c r="G10" s="134">
        <v>286467.82738992001</v>
      </c>
      <c r="H10" s="134">
        <v>389781.98</v>
      </c>
      <c r="I10" s="134">
        <v>414304.9</v>
      </c>
      <c r="J10" s="134">
        <v>530060.41</v>
      </c>
      <c r="K10" s="134">
        <v>571479.67999999993</v>
      </c>
      <c r="L10" s="134">
        <v>604270.85999999987</v>
      </c>
      <c r="M10" s="134">
        <v>920756.23</v>
      </c>
      <c r="N10" s="134">
        <v>1009819.2299999999</v>
      </c>
      <c r="O10" s="134">
        <v>929011.46</v>
      </c>
      <c r="P10" s="134">
        <v>1177407.46</v>
      </c>
      <c r="Q10" s="134">
        <v>1161219.6600000004</v>
      </c>
      <c r="R10" s="134">
        <v>1305553.4800000002</v>
      </c>
      <c r="S10" s="134">
        <v>1575739.1300000004</v>
      </c>
      <c r="T10" s="134">
        <v>1689848.9399999997</v>
      </c>
      <c r="U10" s="134">
        <v>1694833.74</v>
      </c>
      <c r="V10" s="134">
        <v>1698552.63</v>
      </c>
      <c r="W10" s="134">
        <v>1739362.0799999998</v>
      </c>
      <c r="X10" s="134">
        <v>1830229.52</v>
      </c>
      <c r="Y10" s="134">
        <v>1462758.20741235</v>
      </c>
      <c r="Z10" s="134">
        <v>1440022.97</v>
      </c>
      <c r="AA10" s="134">
        <v>1510945.9779223001</v>
      </c>
      <c r="AB10" s="134">
        <v>1445771.5082821501</v>
      </c>
      <c r="AC10" s="134">
        <v>2286803.9500000002</v>
      </c>
      <c r="AD10" s="134">
        <v>1463457.4999999998</v>
      </c>
      <c r="AE10" s="134">
        <v>1454044.22</v>
      </c>
      <c r="AF10" s="134">
        <v>1393200.6021549101</v>
      </c>
      <c r="AG10" s="134">
        <v>1606964.4294119703</v>
      </c>
      <c r="AH10" s="134">
        <v>1957311.25</v>
      </c>
      <c r="AI10" s="134">
        <v>2007865.41</v>
      </c>
      <c r="AJ10" s="134">
        <v>2463756.63</v>
      </c>
      <c r="AK10" s="134">
        <v>2272510.61</v>
      </c>
      <c r="AL10" s="134">
        <v>2546778.0099999998</v>
      </c>
      <c r="AM10" s="134">
        <v>2267891.6599999997</v>
      </c>
      <c r="AN10" s="134">
        <v>2403540.1113189897</v>
      </c>
      <c r="AO10" s="134">
        <v>2260704.7227936299</v>
      </c>
      <c r="AP10" s="134">
        <v>1879530.4500000002</v>
      </c>
      <c r="AQ10" s="134">
        <v>1767693.4000000001</v>
      </c>
      <c r="AR10" s="134">
        <v>1757513.46</v>
      </c>
      <c r="AS10" s="134">
        <v>1659894.0499999998</v>
      </c>
      <c r="AT10" s="134">
        <v>1570577.8200000003</v>
      </c>
      <c r="AU10" s="135">
        <f t="shared" si="0"/>
        <v>60752452.536686212</v>
      </c>
    </row>
    <row r="11" spans="1:47" ht="16" x14ac:dyDescent="0.4">
      <c r="A11" s="1"/>
      <c r="B11" s="133" t="s">
        <v>158</v>
      </c>
      <c r="C11" s="134">
        <v>0</v>
      </c>
      <c r="D11" s="134">
        <v>54297.32</v>
      </c>
      <c r="E11" s="134">
        <v>244686.007069999</v>
      </c>
      <c r="F11" s="134">
        <v>189507.55</v>
      </c>
      <c r="G11" s="134">
        <v>106475.57000000065</v>
      </c>
      <c r="H11" s="134">
        <v>142489.14101730002</v>
      </c>
      <c r="I11" s="134">
        <v>42900.702580310688</v>
      </c>
      <c r="J11" s="134">
        <v>29016.997177830832</v>
      </c>
      <c r="K11" s="134">
        <v>86190.606939998994</v>
      </c>
      <c r="L11" s="134">
        <v>298634.15000000002</v>
      </c>
      <c r="M11" s="134">
        <v>317313.19775848754</v>
      </c>
      <c r="N11" s="134">
        <v>233080.17</v>
      </c>
      <c r="O11" s="134">
        <v>622038.13431109919</v>
      </c>
      <c r="P11" s="134">
        <v>386313.91376988153</v>
      </c>
      <c r="Q11" s="134">
        <v>709384.89280080062</v>
      </c>
      <c r="R11" s="134">
        <v>373458.5</v>
      </c>
      <c r="S11" s="134">
        <v>117855.35</v>
      </c>
      <c r="T11" s="134">
        <v>104307.57</v>
      </c>
      <c r="U11" s="134">
        <v>42003.4380496589</v>
      </c>
      <c r="V11" s="134">
        <v>335587.91498553636</v>
      </c>
      <c r="W11" s="134">
        <v>238555.14</v>
      </c>
      <c r="X11" s="134">
        <v>113131.624871623</v>
      </c>
      <c r="Y11" s="134">
        <v>206524.28521961439</v>
      </c>
      <c r="Z11" s="134">
        <v>488240.77</v>
      </c>
      <c r="AA11" s="134">
        <v>323696.8100663342</v>
      </c>
      <c r="AB11" s="134">
        <v>236636.91999999998</v>
      </c>
      <c r="AC11" s="134">
        <v>37050.35</v>
      </c>
      <c r="AD11" s="134">
        <v>78207.592308768537</v>
      </c>
      <c r="AE11" s="134">
        <v>569408.76127669774</v>
      </c>
      <c r="AF11" s="134">
        <v>109546.17300760397</v>
      </c>
      <c r="AG11" s="134">
        <v>131122.32160124788</v>
      </c>
      <c r="AH11" s="134">
        <v>485790.2267070408</v>
      </c>
      <c r="AI11" s="134">
        <v>1504130.6954457201</v>
      </c>
      <c r="AJ11" s="134">
        <v>920449.22741555609</v>
      </c>
      <c r="AK11" s="134">
        <v>742623.93581135431</v>
      </c>
      <c r="AL11" s="134">
        <v>333480.93125499692</v>
      </c>
      <c r="AM11" s="134">
        <v>1061329.7484536846</v>
      </c>
      <c r="AN11" s="134">
        <v>1359493.4658988863</v>
      </c>
      <c r="AO11" s="134">
        <v>794746.42928121751</v>
      </c>
      <c r="AP11" s="134">
        <v>276679.66499945614</v>
      </c>
      <c r="AQ11" s="134">
        <v>325298.27741204138</v>
      </c>
      <c r="AR11" s="134">
        <v>81691.535147837378</v>
      </c>
      <c r="AS11" s="134">
        <v>76636.642344650347</v>
      </c>
      <c r="AT11" s="134">
        <v>279786.18403110123</v>
      </c>
      <c r="AU11" s="135">
        <f t="shared" si="0"/>
        <v>15209798.839016335</v>
      </c>
    </row>
    <row r="12" spans="1:47" ht="16" x14ac:dyDescent="0.4">
      <c r="A12" s="1"/>
      <c r="B12" s="129" t="s">
        <v>86</v>
      </c>
      <c r="C12" s="130">
        <v>0</v>
      </c>
      <c r="D12" s="130">
        <v>0</v>
      </c>
      <c r="E12" s="130">
        <v>62735.14</v>
      </c>
      <c r="F12" s="130">
        <v>124954.99</v>
      </c>
      <c r="G12" s="130">
        <v>133304.48251266847</v>
      </c>
      <c r="H12" s="130">
        <v>136991.009545459</v>
      </c>
      <c r="I12" s="130">
        <v>130383.7290297935</v>
      </c>
      <c r="J12" s="130">
        <v>77094.712050728529</v>
      </c>
      <c r="K12" s="130">
        <v>101744.6385744228</v>
      </c>
      <c r="L12" s="130">
        <v>102894.772332621</v>
      </c>
      <c r="M12" s="130">
        <v>104559.52937967885</v>
      </c>
      <c r="N12" s="130">
        <v>110895.62879999998</v>
      </c>
      <c r="O12" s="130">
        <v>154869.12</v>
      </c>
      <c r="P12" s="130">
        <v>67995.630829599002</v>
      </c>
      <c r="Q12" s="130">
        <v>55485.619199999994</v>
      </c>
      <c r="R12" s="130">
        <v>100995.62880000001</v>
      </c>
      <c r="S12" s="130">
        <v>180593.35</v>
      </c>
      <c r="T12" s="130">
        <v>122663.64</v>
      </c>
      <c r="U12" s="130">
        <v>78768.740000000005</v>
      </c>
      <c r="V12" s="130">
        <v>70682.759999999995</v>
      </c>
      <c r="W12" s="130">
        <v>73667.92</v>
      </c>
      <c r="X12" s="130">
        <v>73077.81</v>
      </c>
      <c r="Y12" s="130">
        <v>67198</v>
      </c>
      <c r="Z12" s="130">
        <v>73903.92</v>
      </c>
      <c r="AA12" s="130">
        <v>0</v>
      </c>
      <c r="AB12" s="130">
        <v>73289.759999999995</v>
      </c>
      <c r="AC12" s="130">
        <v>68883.936000000002</v>
      </c>
      <c r="AD12" s="130">
        <v>0</v>
      </c>
      <c r="AE12" s="130">
        <v>0</v>
      </c>
      <c r="AF12" s="130">
        <v>0</v>
      </c>
      <c r="AG12" s="130">
        <v>0</v>
      </c>
      <c r="AH12" s="130">
        <v>0</v>
      </c>
      <c r="AI12" s="130">
        <v>0</v>
      </c>
      <c r="AJ12" s="130">
        <v>0</v>
      </c>
      <c r="AK12" s="130" t="s">
        <v>56</v>
      </c>
      <c r="AL12" s="130" t="s">
        <v>56</v>
      </c>
      <c r="AM12" s="130" t="s">
        <v>56</v>
      </c>
      <c r="AN12" s="130">
        <v>872151.5252697476</v>
      </c>
      <c r="AO12" s="130">
        <f t="shared" ref="AO12:AR12" si="1">+SUM(AO13:AO13)</f>
        <v>0</v>
      </c>
      <c r="AP12" s="130">
        <f t="shared" si="1"/>
        <v>0</v>
      </c>
      <c r="AQ12" s="130">
        <f t="shared" si="1"/>
        <v>0</v>
      </c>
      <c r="AR12" s="130">
        <f t="shared" si="1"/>
        <v>0</v>
      </c>
      <c r="AS12" s="130">
        <v>100670.51</v>
      </c>
      <c r="AT12" s="130">
        <v>93204.611033400011</v>
      </c>
      <c r="AU12" s="131">
        <f t="shared" si="0"/>
        <v>3413661.1133581186</v>
      </c>
    </row>
    <row r="13" spans="1:47" ht="16" x14ac:dyDescent="0.4">
      <c r="A13" s="1"/>
      <c r="B13" s="133" t="s">
        <v>87</v>
      </c>
      <c r="C13" s="134">
        <v>0</v>
      </c>
      <c r="D13" s="134">
        <v>0</v>
      </c>
      <c r="E13" s="134">
        <v>62735.14</v>
      </c>
      <c r="F13" s="134">
        <v>124954.99</v>
      </c>
      <c r="G13" s="134">
        <v>133304.48251266847</v>
      </c>
      <c r="H13" s="134">
        <v>136991.009545459</v>
      </c>
      <c r="I13" s="134">
        <v>130383.7290297935</v>
      </c>
      <c r="J13" s="134">
        <v>77094.712050728529</v>
      </c>
      <c r="K13" s="134">
        <v>101744.6385744228</v>
      </c>
      <c r="L13" s="134">
        <v>102894.772332621</v>
      </c>
      <c r="M13" s="134">
        <v>104559.52937967885</v>
      </c>
      <c r="N13" s="134">
        <v>110895.62879999998</v>
      </c>
      <c r="O13" s="134">
        <v>154869.12</v>
      </c>
      <c r="P13" s="134">
        <v>67995.630829599002</v>
      </c>
      <c r="Q13" s="134">
        <v>55485.619199999994</v>
      </c>
      <c r="R13" s="134">
        <v>100995.62880000001</v>
      </c>
      <c r="S13" s="134">
        <v>180593.35</v>
      </c>
      <c r="T13" s="134">
        <v>122663.64</v>
      </c>
      <c r="U13" s="134">
        <v>78768.740000000005</v>
      </c>
      <c r="V13" s="134">
        <v>70682.759999999995</v>
      </c>
      <c r="W13" s="134">
        <v>73667.92</v>
      </c>
      <c r="X13" s="134">
        <v>73077.81</v>
      </c>
      <c r="Y13" s="134">
        <v>67198</v>
      </c>
      <c r="Z13" s="134">
        <v>73903.92</v>
      </c>
      <c r="AA13" s="134">
        <v>0</v>
      </c>
      <c r="AB13" s="134">
        <v>73289.759999999995</v>
      </c>
      <c r="AC13" s="134">
        <v>68883.936000000002</v>
      </c>
      <c r="AD13" s="134">
        <v>0</v>
      </c>
      <c r="AE13" s="134">
        <v>0</v>
      </c>
      <c r="AF13" s="134">
        <v>0</v>
      </c>
      <c r="AG13" s="134">
        <v>0</v>
      </c>
      <c r="AH13" s="134">
        <v>0</v>
      </c>
      <c r="AI13" s="134">
        <v>0</v>
      </c>
      <c r="AJ13" s="134">
        <v>0</v>
      </c>
      <c r="AK13" s="134" t="s">
        <v>56</v>
      </c>
      <c r="AL13" s="134" t="s">
        <v>56</v>
      </c>
      <c r="AM13" s="134" t="s">
        <v>56</v>
      </c>
      <c r="AN13" s="134">
        <v>872151.5252697476</v>
      </c>
      <c r="AO13" s="134">
        <v>0</v>
      </c>
      <c r="AP13" s="134">
        <v>0</v>
      </c>
      <c r="AQ13" s="134">
        <v>0</v>
      </c>
      <c r="AR13" s="134">
        <v>0</v>
      </c>
      <c r="AS13" s="134">
        <v>100670.51</v>
      </c>
      <c r="AT13" s="134">
        <v>93204.611033400011</v>
      </c>
      <c r="AU13" s="135">
        <f t="shared" si="0"/>
        <v>3413661.1133581186</v>
      </c>
    </row>
    <row r="14" spans="1:47" ht="16" x14ac:dyDescent="0.4">
      <c r="A14" s="1"/>
      <c r="B14" s="129" t="s">
        <v>88</v>
      </c>
      <c r="C14" s="130">
        <v>0</v>
      </c>
      <c r="D14" s="130">
        <v>0</v>
      </c>
      <c r="E14" s="130">
        <v>0</v>
      </c>
      <c r="F14" s="130">
        <v>0</v>
      </c>
      <c r="G14" s="130">
        <v>0</v>
      </c>
      <c r="H14" s="130">
        <v>0</v>
      </c>
      <c r="I14" s="130">
        <v>353716.61</v>
      </c>
      <c r="J14" s="130">
        <v>89386.240000000005</v>
      </c>
      <c r="K14" s="130">
        <v>80530.837599999999</v>
      </c>
      <c r="L14" s="130">
        <v>957064.69766737893</v>
      </c>
      <c r="M14" s="130">
        <v>468293.42274999997</v>
      </c>
      <c r="N14" s="130">
        <v>615293.5</v>
      </c>
      <c r="O14" s="130">
        <v>558974.66</v>
      </c>
      <c r="P14" s="130">
        <v>650235.22000000009</v>
      </c>
      <c r="Q14" s="130">
        <v>416702.88</v>
      </c>
      <c r="R14" s="130">
        <v>549192.37</v>
      </c>
      <c r="S14" s="130">
        <v>506956.21000000008</v>
      </c>
      <c r="T14" s="130">
        <v>549171.82000000007</v>
      </c>
      <c r="U14" s="130">
        <v>734657.20000000007</v>
      </c>
      <c r="V14" s="130">
        <v>627701.05000000005</v>
      </c>
      <c r="W14" s="130">
        <v>619053.32999999996</v>
      </c>
      <c r="X14" s="130">
        <v>407781.33999999904</v>
      </c>
      <c r="Y14" s="130">
        <v>624409.78200000001</v>
      </c>
      <c r="Z14" s="130">
        <v>359056.25599999999</v>
      </c>
      <c r="AA14" s="130">
        <v>646342.15378720209</v>
      </c>
      <c r="AB14" s="130">
        <v>265235.92224000097</v>
      </c>
      <c r="AC14" s="130">
        <v>596461.58661760006</v>
      </c>
      <c r="AD14" s="130">
        <v>628365.04639999988</v>
      </c>
      <c r="AE14" s="130">
        <v>0</v>
      </c>
      <c r="AF14" s="130">
        <v>0</v>
      </c>
      <c r="AG14" s="130">
        <v>769469.615626593</v>
      </c>
      <c r="AH14" s="130">
        <v>950387.64942431485</v>
      </c>
      <c r="AI14" s="130">
        <v>0</v>
      </c>
      <c r="AJ14" s="130">
        <v>0</v>
      </c>
      <c r="AK14" s="130" t="s">
        <v>56</v>
      </c>
      <c r="AL14" s="130" t="s">
        <v>56</v>
      </c>
      <c r="AM14" s="130" t="s">
        <v>56</v>
      </c>
      <c r="AN14" s="130" t="s">
        <v>56</v>
      </c>
      <c r="AO14" s="130">
        <v>0</v>
      </c>
      <c r="AP14" s="130">
        <v>0</v>
      </c>
      <c r="AQ14" s="130">
        <v>0</v>
      </c>
      <c r="AR14" s="130">
        <v>0</v>
      </c>
      <c r="AS14" s="130">
        <v>0</v>
      </c>
      <c r="AT14" s="130">
        <v>0</v>
      </c>
      <c r="AU14" s="131">
        <f t="shared" si="0"/>
        <v>13024439.400113085</v>
      </c>
    </row>
    <row r="15" spans="1:47" ht="16" x14ac:dyDescent="0.4">
      <c r="A15" s="1"/>
      <c r="B15" s="136" t="s">
        <v>159</v>
      </c>
      <c r="C15" s="137">
        <v>1407.27</v>
      </c>
      <c r="D15" s="137">
        <v>12963.3</v>
      </c>
      <c r="E15" s="137">
        <v>28443.14</v>
      </c>
      <c r="F15" s="137">
        <v>24013.680000026201</v>
      </c>
      <c r="G15" s="137">
        <v>59583.8999999773</v>
      </c>
      <c r="H15" s="137">
        <v>60431.866499998003</v>
      </c>
      <c r="I15" s="137">
        <v>73169.949290827906</v>
      </c>
      <c r="J15" s="137">
        <v>64852.867859989397</v>
      </c>
      <c r="K15" s="137">
        <v>32608.519999999997</v>
      </c>
      <c r="L15" s="137">
        <v>120734.36628000741</v>
      </c>
      <c r="M15" s="137">
        <v>185759.27999991199</v>
      </c>
      <c r="N15" s="137">
        <v>116285.61</v>
      </c>
      <c r="O15" s="137">
        <v>101946.41</v>
      </c>
      <c r="P15" s="137">
        <v>14452.276280000806</v>
      </c>
      <c r="Q15" s="137">
        <v>71118.673390000171</v>
      </c>
      <c r="R15" s="137">
        <v>105660.88</v>
      </c>
      <c r="S15" s="137">
        <v>160685.44000001065</v>
      </c>
      <c r="T15" s="137">
        <v>133756.29999999999</v>
      </c>
      <c r="U15" s="137">
        <v>104308.27</v>
      </c>
      <c r="V15" s="137">
        <v>40568.25</v>
      </c>
      <c r="W15" s="137">
        <v>25173.06</v>
      </c>
      <c r="X15" s="137">
        <v>39107.980000000003</v>
      </c>
      <c r="Y15" s="137">
        <v>54500.34</v>
      </c>
      <c r="Z15" s="137">
        <v>27207.040000000001</v>
      </c>
      <c r="AA15" s="137">
        <v>76302.889999993102</v>
      </c>
      <c r="AB15" s="137">
        <v>87582.136770001103</v>
      </c>
      <c r="AC15" s="137">
        <v>118801.3663699977</v>
      </c>
      <c r="AD15" s="137">
        <v>172792.06583999732</v>
      </c>
      <c r="AE15" s="137">
        <v>150291.92051999809</v>
      </c>
      <c r="AF15" s="137">
        <v>76784.633330004508</v>
      </c>
      <c r="AG15" s="137">
        <v>587088.63044003199</v>
      </c>
      <c r="AH15" s="137">
        <v>302887.41499001102</v>
      </c>
      <c r="AI15" s="137">
        <v>110485.1687500019</v>
      </c>
      <c r="AJ15" s="137">
        <v>149797.71</v>
      </c>
      <c r="AK15" s="137">
        <v>75485.58</v>
      </c>
      <c r="AL15" s="137">
        <v>72245.289999999994</v>
      </c>
      <c r="AM15" s="137">
        <v>814059.65999999992</v>
      </c>
      <c r="AN15" s="137">
        <v>424387.06</v>
      </c>
      <c r="AO15" s="137">
        <v>973053.94000000006</v>
      </c>
      <c r="AP15" s="137">
        <v>653834.78</v>
      </c>
      <c r="AQ15" s="137">
        <v>675672.5600003571</v>
      </c>
      <c r="AR15" s="137">
        <v>586195.13</v>
      </c>
      <c r="AS15" s="137">
        <v>482876.5</v>
      </c>
      <c r="AT15" s="137">
        <v>504165.2699996563</v>
      </c>
      <c r="AU15" s="138">
        <f t="shared" si="0"/>
        <v>8753528.3766108006</v>
      </c>
    </row>
    <row r="16" spans="1:47" ht="16.5" thickBot="1" x14ac:dyDescent="0.45">
      <c r="A16" s="1"/>
      <c r="B16" s="125" t="s">
        <v>89</v>
      </c>
      <c r="C16" s="126">
        <v>-88302.44</v>
      </c>
      <c r="D16" s="126">
        <v>-53532.939999999995</v>
      </c>
      <c r="E16" s="126">
        <v>-51997.84</v>
      </c>
      <c r="F16" s="126">
        <v>-31368.28</v>
      </c>
      <c r="G16" s="126">
        <v>-30765.279999999999</v>
      </c>
      <c r="H16" s="126">
        <v>-31049.200000000001</v>
      </c>
      <c r="I16" s="126">
        <v>-39814.910000000003</v>
      </c>
      <c r="J16" s="126">
        <v>-209158.37</v>
      </c>
      <c r="K16" s="126">
        <v>-122391.88999999998</v>
      </c>
      <c r="L16" s="126">
        <v>-427491.18</v>
      </c>
      <c r="M16" s="126">
        <v>-764707.24999999907</v>
      </c>
      <c r="N16" s="126">
        <v>-311715.31000000006</v>
      </c>
      <c r="O16" s="126">
        <v>-114523.62000000001</v>
      </c>
      <c r="P16" s="126">
        <v>-339532.52</v>
      </c>
      <c r="Q16" s="126">
        <v>-1351528.88</v>
      </c>
      <c r="R16" s="126">
        <v>-220006.8</v>
      </c>
      <c r="S16" s="126">
        <v>-1189271.9518429998</v>
      </c>
      <c r="T16" s="126">
        <v>-247847.61</v>
      </c>
      <c r="U16" s="126">
        <v>-500126.11000000004</v>
      </c>
      <c r="V16" s="126">
        <v>-498125.45</v>
      </c>
      <c r="W16" s="126">
        <v>-289555.81</v>
      </c>
      <c r="X16" s="126">
        <v>-293205.11</v>
      </c>
      <c r="Y16" s="126">
        <v>-293886.64</v>
      </c>
      <c r="Z16" s="126">
        <v>-345274.37</v>
      </c>
      <c r="AA16" s="126">
        <v>-269033.90000000002</v>
      </c>
      <c r="AB16" s="126">
        <v>-394349.29</v>
      </c>
      <c r="AC16" s="126">
        <v>-766867.34</v>
      </c>
      <c r="AD16" s="126">
        <v>-1464294.4550000001</v>
      </c>
      <c r="AE16" s="126">
        <v>-295948.83999999997</v>
      </c>
      <c r="AF16" s="126">
        <v>-333533.39999999997</v>
      </c>
      <c r="AG16" s="126">
        <v>-1118544.6399999999</v>
      </c>
      <c r="AH16" s="126">
        <v>-308632.15000000002</v>
      </c>
      <c r="AI16" s="126">
        <v>-421349.75</v>
      </c>
      <c r="AJ16" s="126">
        <v>-395518.17000000004</v>
      </c>
      <c r="AK16" s="126">
        <v>-445855.18</v>
      </c>
      <c r="AL16" s="126">
        <v>-481214.95</v>
      </c>
      <c r="AM16" s="126">
        <v>-411207.21</v>
      </c>
      <c r="AN16" s="126">
        <v>-1082461.3399999999</v>
      </c>
      <c r="AO16" s="126">
        <v>-487934.88</v>
      </c>
      <c r="AP16" s="126">
        <v>-392330.6</v>
      </c>
      <c r="AQ16" s="126">
        <v>-385723.62</v>
      </c>
      <c r="AR16" s="126">
        <v>-431978.42</v>
      </c>
      <c r="AS16" s="126">
        <v>-2227214.3199999994</v>
      </c>
      <c r="AT16" s="126">
        <v>-604175.23293895321</v>
      </c>
      <c r="AU16" s="127">
        <f t="shared" si="0"/>
        <v>-20563347.449781958</v>
      </c>
    </row>
    <row r="17" spans="1:48" ht="16" x14ac:dyDescent="0.4">
      <c r="A17" s="1"/>
      <c r="B17" s="133" t="s">
        <v>90</v>
      </c>
      <c r="C17" s="134">
        <v>0</v>
      </c>
      <c r="D17" s="134">
        <v>-32458.739999999998</v>
      </c>
      <c r="E17" s="134">
        <v>-16983.2</v>
      </c>
      <c r="F17" s="134">
        <v>-19019.759999999998</v>
      </c>
      <c r="G17" s="134">
        <v>-29794.55</v>
      </c>
      <c r="H17" s="134">
        <v>-29754.799999999999</v>
      </c>
      <c r="I17" s="134">
        <v>-32433.57</v>
      </c>
      <c r="J17" s="134">
        <v>-37673.379999999997</v>
      </c>
      <c r="K17" s="134">
        <v>-78680.349999999991</v>
      </c>
      <c r="L17" s="134">
        <v>-402523.94</v>
      </c>
      <c r="M17" s="134">
        <v>-155031.18</v>
      </c>
      <c r="N17" s="134">
        <v>-292546.66000000003</v>
      </c>
      <c r="O17" s="134">
        <v>-101651.91</v>
      </c>
      <c r="P17" s="134">
        <v>-223131.94</v>
      </c>
      <c r="Q17" s="134">
        <v>-176758.30000000002</v>
      </c>
      <c r="R17" s="134">
        <v>-216489.75</v>
      </c>
      <c r="S17" s="134">
        <v>-207373.27000000002</v>
      </c>
      <c r="T17" s="134">
        <v>-244070.15999999997</v>
      </c>
      <c r="U17" s="134">
        <v>-292480.76000000007</v>
      </c>
      <c r="V17" s="134">
        <v>-256031.11000000002</v>
      </c>
      <c r="W17" s="134">
        <v>-268342.55</v>
      </c>
      <c r="X17" s="134">
        <v>-257623.27000000002</v>
      </c>
      <c r="Y17" s="134">
        <v>-257749.44</v>
      </c>
      <c r="Z17" s="134">
        <v>-282723.05</v>
      </c>
      <c r="AA17" s="134">
        <v>-248901.65</v>
      </c>
      <c r="AB17" s="134">
        <v>-269176.74</v>
      </c>
      <c r="AC17" s="134">
        <v>-294824.82</v>
      </c>
      <c r="AD17" s="134">
        <v>-282473.78999999998</v>
      </c>
      <c r="AE17" s="134">
        <v>-270930.71999999997</v>
      </c>
      <c r="AF17" s="134">
        <v>-308225.73</v>
      </c>
      <c r="AG17" s="134">
        <v>-284058.45</v>
      </c>
      <c r="AH17" s="134">
        <v>-269923.43</v>
      </c>
      <c r="AI17" s="134">
        <v>-383228.98</v>
      </c>
      <c r="AJ17" s="134">
        <v>-358123.26</v>
      </c>
      <c r="AK17" s="134">
        <v>-391112.33</v>
      </c>
      <c r="AL17" s="134">
        <v>-407903.69</v>
      </c>
      <c r="AM17" s="134">
        <v>-373150.2</v>
      </c>
      <c r="AN17" s="134">
        <v>-309432.46999999997</v>
      </c>
      <c r="AO17" s="134">
        <v>-334926.64</v>
      </c>
      <c r="AP17" s="134">
        <v>-350726.47</v>
      </c>
      <c r="AQ17" s="134">
        <v>-335381.58</v>
      </c>
      <c r="AR17" s="134">
        <v>-390389.70999999996</v>
      </c>
      <c r="AS17" s="134">
        <v>-340459.72000000003</v>
      </c>
      <c r="AT17" s="134">
        <v>-348548.71</v>
      </c>
      <c r="AU17" s="138">
        <f t="shared" si="0"/>
        <v>-10463224.730000002</v>
      </c>
    </row>
    <row r="18" spans="1:48" ht="16" x14ac:dyDescent="0.4">
      <c r="A18" s="1"/>
      <c r="B18" s="133" t="s">
        <v>91</v>
      </c>
      <c r="C18" s="134">
        <v>0</v>
      </c>
      <c r="D18" s="134">
        <v>0</v>
      </c>
      <c r="E18" s="134">
        <v>0</v>
      </c>
      <c r="F18" s="134">
        <v>0</v>
      </c>
      <c r="G18" s="134">
        <v>0</v>
      </c>
      <c r="H18" s="134">
        <v>0</v>
      </c>
      <c r="I18" s="134">
        <v>0</v>
      </c>
      <c r="J18" s="134">
        <v>0</v>
      </c>
      <c r="K18" s="134">
        <v>0</v>
      </c>
      <c r="L18" s="134">
        <v>0</v>
      </c>
      <c r="M18" s="134">
        <v>-580273.75</v>
      </c>
      <c r="N18" s="134">
        <v>0</v>
      </c>
      <c r="O18" s="134">
        <v>0</v>
      </c>
      <c r="P18" s="134">
        <v>0</v>
      </c>
      <c r="Q18" s="134">
        <v>-999684.22</v>
      </c>
      <c r="R18" s="134">
        <v>0</v>
      </c>
      <c r="S18" s="134">
        <v>-932287.61</v>
      </c>
      <c r="T18" s="134">
        <v>0</v>
      </c>
      <c r="U18" s="134">
        <v>0</v>
      </c>
      <c r="V18" s="134">
        <v>0</v>
      </c>
      <c r="W18" s="134">
        <v>0</v>
      </c>
      <c r="X18" s="134">
        <v>0</v>
      </c>
      <c r="Y18" s="134">
        <v>0</v>
      </c>
      <c r="Z18" s="134">
        <v>0</v>
      </c>
      <c r="AA18" s="134">
        <v>0</v>
      </c>
      <c r="AB18" s="134">
        <v>0</v>
      </c>
      <c r="AC18" s="134">
        <v>0</v>
      </c>
      <c r="AD18" s="134">
        <v>-1140804.68</v>
      </c>
      <c r="AE18" s="134">
        <v>0</v>
      </c>
      <c r="AF18" s="134">
        <v>0</v>
      </c>
      <c r="AG18" s="134">
        <v>-762572.04</v>
      </c>
      <c r="AH18" s="134">
        <v>0</v>
      </c>
      <c r="AI18" s="134">
        <v>0</v>
      </c>
      <c r="AJ18" s="134">
        <v>0</v>
      </c>
      <c r="AK18" s="134" t="s">
        <v>56</v>
      </c>
      <c r="AL18" s="134">
        <v>0</v>
      </c>
      <c r="AM18" s="134">
        <v>0</v>
      </c>
      <c r="AN18" s="134">
        <v>-730167.45</v>
      </c>
      <c r="AO18" s="134">
        <v>0</v>
      </c>
      <c r="AP18" s="134">
        <v>0</v>
      </c>
      <c r="AQ18" s="134">
        <v>0</v>
      </c>
      <c r="AR18" s="134">
        <v>0</v>
      </c>
      <c r="AS18" s="134">
        <v>-1848511.3</v>
      </c>
      <c r="AT18" s="134">
        <v>0</v>
      </c>
      <c r="AU18" s="138">
        <f t="shared" si="0"/>
        <v>-6994301.0499999998</v>
      </c>
    </row>
    <row r="19" spans="1:48" ht="16" x14ac:dyDescent="0.4">
      <c r="A19" s="1"/>
      <c r="B19" s="133" t="s">
        <v>92</v>
      </c>
      <c r="C19" s="134">
        <v>-88302.44</v>
      </c>
      <c r="D19" s="134">
        <v>-21074.199999999997</v>
      </c>
      <c r="E19" s="134">
        <v>-35014.639999999999</v>
      </c>
      <c r="F19" s="134">
        <v>-12348.52</v>
      </c>
      <c r="G19" s="134">
        <v>-970.73</v>
      </c>
      <c r="H19" s="134">
        <v>-1294.4000000000001</v>
      </c>
      <c r="I19" s="134">
        <v>-7381.34</v>
      </c>
      <c r="J19" s="134">
        <v>-171484.99</v>
      </c>
      <c r="K19" s="134">
        <v>-43711.54</v>
      </c>
      <c r="L19" s="134">
        <v>-24967.24</v>
      </c>
      <c r="M19" s="134">
        <v>-29402.319999999134</v>
      </c>
      <c r="N19" s="134">
        <v>-19168.650000000001</v>
      </c>
      <c r="O19" s="134">
        <v>-12871.710000000001</v>
      </c>
      <c r="P19" s="134">
        <v>-116400.58</v>
      </c>
      <c r="Q19" s="134">
        <v>-175086.35999999996</v>
      </c>
      <c r="R19" s="134">
        <v>-3517.05</v>
      </c>
      <c r="S19" s="134">
        <v>-49611.071842999998</v>
      </c>
      <c r="T19" s="134">
        <v>-3777.45</v>
      </c>
      <c r="U19" s="134">
        <v>-207645.34999999998</v>
      </c>
      <c r="V19" s="134">
        <v>-242094.34</v>
      </c>
      <c r="W19" s="134">
        <v>-21213.26</v>
      </c>
      <c r="X19" s="134">
        <v>-35581.839999999997</v>
      </c>
      <c r="Y19" s="134">
        <v>-36137.200000000004</v>
      </c>
      <c r="Z19" s="134">
        <v>-62551.319999999992</v>
      </c>
      <c r="AA19" s="134">
        <v>-20132.25</v>
      </c>
      <c r="AB19" s="134">
        <v>-125172.54999999999</v>
      </c>
      <c r="AC19" s="134">
        <v>-472042.51999999996</v>
      </c>
      <c r="AD19" s="134">
        <v>-41015.985000000001</v>
      </c>
      <c r="AE19" s="134">
        <v>-25018.12</v>
      </c>
      <c r="AF19" s="134">
        <v>-25307.67</v>
      </c>
      <c r="AG19" s="134">
        <v>-71914.149999999994</v>
      </c>
      <c r="AH19" s="134">
        <v>-38708.720000000001</v>
      </c>
      <c r="AI19" s="134">
        <v>-38120.769999999997</v>
      </c>
      <c r="AJ19" s="134">
        <v>-37394.910000000003</v>
      </c>
      <c r="AK19" s="134">
        <v>-54742.85</v>
      </c>
      <c r="AL19" s="134">
        <v>-73311.259999999995</v>
      </c>
      <c r="AM19" s="134">
        <v>-38057.01</v>
      </c>
      <c r="AN19" s="134">
        <v>-42861.42</v>
      </c>
      <c r="AO19" s="134">
        <v>-153008.24000000002</v>
      </c>
      <c r="AP19" s="134">
        <v>-41604.129999999997</v>
      </c>
      <c r="AQ19" s="134">
        <v>-50342.039999999979</v>
      </c>
      <c r="AR19" s="134">
        <v>-41588.710000000021</v>
      </c>
      <c r="AS19" s="134">
        <v>-38243.299999999348</v>
      </c>
      <c r="AT19" s="134">
        <v>-255626.52293895319</v>
      </c>
      <c r="AU19" s="138">
        <f t="shared" si="0"/>
        <v>-3105821.6697819517</v>
      </c>
    </row>
    <row r="20" spans="1:48" ht="16" x14ac:dyDescent="0.4">
      <c r="A20" s="1"/>
      <c r="B20" s="133" t="s">
        <v>93</v>
      </c>
      <c r="C20" s="134">
        <v>0</v>
      </c>
      <c r="D20" s="134">
        <v>0</v>
      </c>
      <c r="E20" s="134">
        <v>0</v>
      </c>
      <c r="F20" s="134">
        <v>0</v>
      </c>
      <c r="G20" s="134">
        <v>0</v>
      </c>
      <c r="H20" s="134">
        <v>0</v>
      </c>
      <c r="I20" s="134">
        <v>0</v>
      </c>
      <c r="J20" s="134">
        <v>-612045.02</v>
      </c>
      <c r="K20" s="134">
        <v>-250380</v>
      </c>
      <c r="L20" s="134">
        <v>-250380</v>
      </c>
      <c r="M20" s="134">
        <v>-1061619.19</v>
      </c>
      <c r="N20" s="134">
        <v>0</v>
      </c>
      <c r="O20" s="134">
        <v>-52234.3</v>
      </c>
      <c r="P20" s="134">
        <v>-194522.17</v>
      </c>
      <c r="Q20" s="134">
        <v>0</v>
      </c>
      <c r="R20" s="134">
        <v>-94734.3</v>
      </c>
      <c r="S20" s="134">
        <v>-196552.48</v>
      </c>
      <c r="T20" s="134">
        <v>-14040.41</v>
      </c>
      <c r="U20" s="134">
        <v>-40000</v>
      </c>
      <c r="V20" s="134">
        <v>-182512.47</v>
      </c>
      <c r="W20" s="134">
        <v>-239145.06</v>
      </c>
      <c r="X20" s="134">
        <v>-35290.240000000005</v>
      </c>
      <c r="Y20" s="134">
        <v>-60000</v>
      </c>
      <c r="Z20" s="134">
        <v>-35384.6</v>
      </c>
      <c r="AA20" s="134">
        <v>0</v>
      </c>
      <c r="AB20" s="134">
        <v>-107860.04</v>
      </c>
      <c r="AC20" s="134">
        <v>0</v>
      </c>
      <c r="AD20" s="134">
        <v>-113591.20999999999</v>
      </c>
      <c r="AE20" s="134">
        <v>-23852.62</v>
      </c>
      <c r="AF20" s="134">
        <v>0</v>
      </c>
      <c r="AG20" s="134">
        <v>-326131.83</v>
      </c>
      <c r="AH20" s="134">
        <v>-9461.08</v>
      </c>
      <c r="AI20" s="134">
        <v>0</v>
      </c>
      <c r="AJ20" s="134">
        <v>-104475.01</v>
      </c>
      <c r="AK20" s="134" t="s">
        <v>56</v>
      </c>
      <c r="AL20" s="134">
        <v>-15000</v>
      </c>
      <c r="AM20" s="134">
        <v>0</v>
      </c>
      <c r="AN20" s="134">
        <v>-55340.34</v>
      </c>
      <c r="AO20" s="134">
        <v>-36000</v>
      </c>
      <c r="AP20" s="134">
        <v>0</v>
      </c>
      <c r="AQ20" s="134">
        <v>0</v>
      </c>
      <c r="AR20" s="134">
        <v>0</v>
      </c>
      <c r="AS20" s="134">
        <v>0</v>
      </c>
      <c r="AT20" s="134">
        <v>0</v>
      </c>
      <c r="AU20" s="138">
        <f t="shared" si="0"/>
        <v>-4110552.37</v>
      </c>
    </row>
    <row r="21" spans="1:48" ht="16.5" thickBot="1" x14ac:dyDescent="0.45">
      <c r="A21" s="1"/>
      <c r="B21" s="125" t="s">
        <v>99</v>
      </c>
      <c r="C21" s="137"/>
      <c r="D21" s="137"/>
      <c r="E21" s="137"/>
      <c r="F21" s="137"/>
      <c r="G21" s="137"/>
      <c r="H21" s="137"/>
      <c r="I21" s="137"/>
      <c r="J21" s="137"/>
      <c r="K21" s="137"/>
      <c r="L21" s="137"/>
      <c r="M21" s="137"/>
      <c r="N21" s="137"/>
      <c r="O21" s="137"/>
      <c r="P21" s="137"/>
      <c r="Q21" s="137"/>
      <c r="R21" s="137"/>
      <c r="S21" s="137"/>
      <c r="T21" s="137"/>
      <c r="U21" s="137"/>
      <c r="V21" s="137"/>
      <c r="W21" s="137"/>
      <c r="X21" s="126" t="s">
        <v>161</v>
      </c>
      <c r="Y21" s="126">
        <v>-158755.54463198222</v>
      </c>
      <c r="Z21" s="126">
        <v>-38422.586000006646</v>
      </c>
      <c r="AA21" s="126">
        <v>-303332.31177582312</v>
      </c>
      <c r="AB21" s="126">
        <v>-731981.92729216116</v>
      </c>
      <c r="AC21" s="126">
        <v>498108.72701241076</v>
      </c>
      <c r="AD21" s="126">
        <v>1064913.290451217</v>
      </c>
      <c r="AE21" s="126">
        <v>533549.55820348952</v>
      </c>
      <c r="AF21" s="126">
        <v>706092.20150748035</v>
      </c>
      <c r="AG21" s="126">
        <v>-635019.98707984132</v>
      </c>
      <c r="AH21" s="126">
        <v>-1782628.4911167128</v>
      </c>
      <c r="AI21" s="126">
        <v>-2423918.8841982787</v>
      </c>
      <c r="AJ21" s="126">
        <v>-1432489.5074156532</v>
      </c>
      <c r="AK21" s="126">
        <v>2970509.5641886606</v>
      </c>
      <c r="AL21" s="126">
        <v>556364.37874499056</v>
      </c>
      <c r="AM21" s="126">
        <v>66753.521546235308</v>
      </c>
      <c r="AN21" s="126">
        <v>5092479.0675123958</v>
      </c>
      <c r="AO21" s="126">
        <v>2167870.117925006</v>
      </c>
      <c r="AP21" s="126">
        <v>-4574759.7449994646</v>
      </c>
      <c r="AQ21" s="126">
        <v>2623105.5825879611</v>
      </c>
      <c r="AR21" s="126">
        <v>-4603527.5551475678</v>
      </c>
      <c r="AS21" s="126">
        <v>3438905.0576553526</v>
      </c>
      <c r="AT21" s="126">
        <v>1923179.4478744511</v>
      </c>
      <c r="AU21" s="154">
        <f>SUM(C21:AT21)+3676258.4</f>
        <v>8633252.3755521607</v>
      </c>
      <c r="AV21" s="168"/>
    </row>
    <row r="22" spans="1:48" ht="16.5" thickBot="1" x14ac:dyDescent="0.45">
      <c r="A22" s="1"/>
      <c r="B22" s="125" t="s">
        <v>160</v>
      </c>
      <c r="C22" s="126"/>
      <c r="D22" s="126"/>
      <c r="E22" s="126"/>
      <c r="F22" s="126"/>
      <c r="G22" s="126"/>
      <c r="H22" s="126"/>
      <c r="I22" s="126"/>
      <c r="J22" s="1"/>
      <c r="K22" s="1"/>
      <c r="L22" s="132"/>
      <c r="M22" s="1"/>
      <c r="N22" s="1"/>
      <c r="O22" s="1"/>
      <c r="P22" s="1"/>
      <c r="Q22" s="1"/>
      <c r="R22" s="1"/>
      <c r="S22" s="1"/>
      <c r="T22" s="1"/>
      <c r="U22" s="1"/>
      <c r="V22" s="1"/>
      <c r="W22" s="1"/>
      <c r="X22" s="126" t="s">
        <v>162</v>
      </c>
      <c r="Y22" s="126">
        <v>6259006.8299999805</v>
      </c>
      <c r="Z22" s="126">
        <v>2554733.9999999935</v>
      </c>
      <c r="AA22" s="126">
        <v>2594921.6200000066</v>
      </c>
      <c r="AB22" s="126">
        <v>1942185.0299999909</v>
      </c>
      <c r="AC22" s="126">
        <v>3449242.5760000092</v>
      </c>
      <c r="AD22" s="126">
        <v>1943441.0399999823</v>
      </c>
      <c r="AE22" s="126">
        <v>4511345.6200001854</v>
      </c>
      <c r="AF22" s="126">
        <v>2712090.209999999</v>
      </c>
      <c r="AG22" s="126">
        <v>1951080.3700000027</v>
      </c>
      <c r="AH22" s="126">
        <v>3455115.9000046533</v>
      </c>
      <c r="AI22" s="126">
        <v>3351212.6399974436</v>
      </c>
      <c r="AJ22" s="126">
        <v>4910995.8899999028</v>
      </c>
      <c r="AK22" s="126">
        <v>6554274.5100000147</v>
      </c>
      <c r="AL22" s="126">
        <v>3667653.6599999871</v>
      </c>
      <c r="AM22" s="126">
        <v>4178827.3799999198</v>
      </c>
      <c r="AN22" s="126">
        <v>9782589.8900000192</v>
      </c>
      <c r="AO22" s="126">
        <v>6457440.3299998539</v>
      </c>
      <c r="AP22" s="126">
        <v>2581698.7299999921</v>
      </c>
      <c r="AQ22" s="126">
        <v>5783346.2000003597</v>
      </c>
      <c r="AR22" s="126">
        <v>-1568120.4099997305</v>
      </c>
      <c r="AS22" s="126">
        <v>5091768.4400000032</v>
      </c>
      <c r="AT22" s="126">
        <v>11683738.099999657</v>
      </c>
      <c r="AU22" s="127">
        <f>SUM(C22:AT22)+40754360.04</f>
        <v>134602948.59600222</v>
      </c>
    </row>
    <row r="23" spans="1:48" ht="16.5" thickBot="1" x14ac:dyDescent="0.45">
      <c r="A23" s="128"/>
      <c r="B23" s="125" t="s">
        <v>100</v>
      </c>
      <c r="C23" s="126">
        <v>-86895.17</v>
      </c>
      <c r="D23" s="126">
        <v>573395.32000000007</v>
      </c>
      <c r="E23" s="126">
        <v>739048.56706999906</v>
      </c>
      <c r="F23" s="126">
        <v>832139.98000002617</v>
      </c>
      <c r="G23" s="126">
        <v>849762.01738989796</v>
      </c>
      <c r="H23" s="126">
        <v>860309.13751729799</v>
      </c>
      <c r="I23" s="126">
        <v>1706180.0518711389</v>
      </c>
      <c r="J23" s="126">
        <v>1118533.5950378203</v>
      </c>
      <c r="K23" s="126">
        <v>1375270.2969399991</v>
      </c>
      <c r="L23" s="126">
        <v>1665802.7162800075</v>
      </c>
      <c r="M23" s="126">
        <v>2327414.8805084</v>
      </c>
      <c r="N23" s="126">
        <v>2310763.1999999997</v>
      </c>
      <c r="O23" s="126">
        <v>2831447.0443110992</v>
      </c>
      <c r="P23" s="126">
        <v>2198948.4500498823</v>
      </c>
      <c r="Q23" s="126">
        <v>2341297.2261908012</v>
      </c>
      <c r="R23" s="126">
        <v>2661376.9800000004</v>
      </c>
      <c r="S23" s="126">
        <v>1944637.5281570114</v>
      </c>
      <c r="T23" s="126">
        <v>3197441.6999999997</v>
      </c>
      <c r="U23" s="126">
        <v>2746425.6580496593</v>
      </c>
      <c r="V23" s="126">
        <v>3046852.1549855359</v>
      </c>
      <c r="W23" s="126">
        <v>3344085.5399999996</v>
      </c>
      <c r="X23" s="126">
        <v>2170123.1648716223</v>
      </c>
      <c r="Y23" s="126">
        <v>2741503.9746319642</v>
      </c>
      <c r="Z23" s="126">
        <v>2593156.5860000001</v>
      </c>
      <c r="AA23" s="126">
        <v>2898253.9317758298</v>
      </c>
      <c r="AB23" s="126">
        <v>2674166.9572921521</v>
      </c>
      <c r="AC23" s="126">
        <v>2951133.8489875984</v>
      </c>
      <c r="AD23" s="126">
        <v>878527.74954876537</v>
      </c>
      <c r="AE23" s="126">
        <v>3977796.0617966959</v>
      </c>
      <c r="AF23" s="126">
        <v>2005998.0084925187</v>
      </c>
      <c r="AG23" s="126">
        <v>2586100.357079844</v>
      </c>
      <c r="AH23" s="126">
        <v>5237744.3911213661</v>
      </c>
      <c r="AI23" s="126">
        <v>5775131.5241957223</v>
      </c>
      <c r="AJ23" s="126">
        <v>6343485.397415556</v>
      </c>
      <c r="AK23" s="126">
        <v>3583764.9458113541</v>
      </c>
      <c r="AL23" s="126">
        <v>3111289.2812549965</v>
      </c>
      <c r="AM23" s="126">
        <v>4112073.8584536845</v>
      </c>
      <c r="AN23" s="126">
        <v>4690110.8224876234</v>
      </c>
      <c r="AO23" s="126">
        <v>4289570.2120748479</v>
      </c>
      <c r="AP23" s="126">
        <v>7156458.4749994567</v>
      </c>
      <c r="AQ23" s="126">
        <v>3160240.6174123986</v>
      </c>
      <c r="AR23" s="126">
        <v>3035407.1451478372</v>
      </c>
      <c r="AS23" s="126">
        <v>1652863.3823446506</v>
      </c>
      <c r="AT23" s="126">
        <v>9760558.6521252058</v>
      </c>
      <c r="AU23" s="127">
        <f>SUM(C23:AT23)</f>
        <v>125969696.21968026</v>
      </c>
    </row>
    <row r="24" spans="1:48" ht="16" x14ac:dyDescent="0.4">
      <c r="A24" s="128"/>
      <c r="B24" s="155"/>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56"/>
    </row>
    <row r="25" spans="1:48" ht="16" x14ac:dyDescent="0.4">
      <c r="A25" s="128"/>
      <c r="B25" s="155"/>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56"/>
    </row>
    <row r="26" spans="1:48" ht="16.5" thickBot="1" x14ac:dyDescent="0.45">
      <c r="A26" s="1"/>
      <c r="B26" s="125" t="s">
        <v>94</v>
      </c>
      <c r="C26" s="126">
        <v>0</v>
      </c>
      <c r="D26" s="126">
        <v>422679.05</v>
      </c>
      <c r="E26" s="126">
        <v>731255.87000000011</v>
      </c>
      <c r="F26" s="126">
        <v>832568.62999999989</v>
      </c>
      <c r="G26" s="126">
        <v>872731.98</v>
      </c>
      <c r="H26" s="126">
        <v>854995.29</v>
      </c>
      <c r="I26" s="126">
        <v>1360895.8800000001</v>
      </c>
      <c r="J26" s="126">
        <v>1421806.1</v>
      </c>
      <c r="K26" s="126">
        <v>1369146.61</v>
      </c>
      <c r="L26" s="126">
        <v>1640253.1316300086</v>
      </c>
      <c r="M26" s="126">
        <v>2224410.2400000002</v>
      </c>
      <c r="N26" s="126">
        <v>2309964.48</v>
      </c>
      <c r="O26" s="126">
        <v>2566627.1999999997</v>
      </c>
      <c r="P26" s="126">
        <v>2566627.1999999997</v>
      </c>
      <c r="Q26" s="126">
        <v>2678547.4699999997</v>
      </c>
      <c r="R26" s="126">
        <v>2661480.1278000004</v>
      </c>
      <c r="S26" s="126">
        <v>2673209.2799999998</v>
      </c>
      <c r="T26" s="126">
        <v>2717762.77</v>
      </c>
      <c r="U26" s="126">
        <v>2673209.2799999998</v>
      </c>
      <c r="V26" s="126">
        <v>2784593</v>
      </c>
      <c r="W26" s="126">
        <v>2784593</v>
      </c>
      <c r="X26" s="126">
        <v>2804536.0080000004</v>
      </c>
      <c r="Y26" s="126">
        <v>2730934.6899999995</v>
      </c>
      <c r="Z26" s="126">
        <v>2792202.48</v>
      </c>
      <c r="AA26" s="126">
        <v>2792202.48</v>
      </c>
      <c r="AB26" s="126">
        <v>2792202.48</v>
      </c>
      <c r="AC26" s="126">
        <v>2792202.48</v>
      </c>
      <c r="AD26" s="126">
        <v>4188303.7199999997</v>
      </c>
      <c r="AE26" s="126">
        <v>3141227.79</v>
      </c>
      <c r="AF26" s="126">
        <v>3141227.79</v>
      </c>
      <c r="AG26" s="126">
        <v>4528759.54</v>
      </c>
      <c r="AH26" s="126">
        <v>4639762.08</v>
      </c>
      <c r="AI26" s="126">
        <v>4639762.08</v>
      </c>
      <c r="AJ26" s="126">
        <v>4811605.12</v>
      </c>
      <c r="AK26" s="126">
        <v>4124232.96</v>
      </c>
      <c r="AL26" s="126">
        <v>4548156.84</v>
      </c>
      <c r="AM26" s="126">
        <v>4548156.84</v>
      </c>
      <c r="AN26" s="126">
        <v>4548156.84</v>
      </c>
      <c r="AO26" s="126">
        <v>4548156.84</v>
      </c>
      <c r="AP26" s="126">
        <v>4549777.5599999996</v>
      </c>
      <c r="AQ26" s="126">
        <v>4612483.5359999994</v>
      </c>
      <c r="AR26" s="126">
        <v>4716594.72</v>
      </c>
      <c r="AS26" s="126">
        <v>4833491.5299999993</v>
      </c>
      <c r="AT26" s="126">
        <v>4771390.08</v>
      </c>
      <c r="AU26" s="127">
        <f>SUM(C26:AT26)</f>
        <v>129742883.07343</v>
      </c>
    </row>
    <row r="27" spans="1:48" ht="16" x14ac:dyDescent="0.4">
      <c r="A27" s="1"/>
      <c r="B27" s="143"/>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41"/>
    </row>
    <row r="28" spans="1:48" ht="16" x14ac:dyDescent="0.4">
      <c r="A28" s="1"/>
      <c r="B28" s="171" t="s">
        <v>98</v>
      </c>
      <c r="C28" s="130">
        <v>-86895.17</v>
      </c>
      <c r="D28" s="130">
        <v>63821.100000000093</v>
      </c>
      <c r="E28" s="130">
        <v>71613.79706999904</v>
      </c>
      <c r="F28" s="130">
        <v>71185.147070025327</v>
      </c>
      <c r="G28" s="130">
        <v>48215.184459923301</v>
      </c>
      <c r="H28" s="130">
        <v>53529.031977221253</v>
      </c>
      <c r="I28" s="130">
        <v>398813.20384835987</v>
      </c>
      <c r="J28" s="130">
        <v>95540.698886180064</v>
      </c>
      <c r="K28" s="130">
        <v>101664.38582617906</v>
      </c>
      <c r="L28" s="130">
        <v>127213.97047617799</v>
      </c>
      <c r="M28" s="130">
        <v>230218.6109845778</v>
      </c>
      <c r="N28" s="130">
        <v>231017.33098457754</v>
      </c>
      <c r="O28" s="130">
        <v>495837.17529567704</v>
      </c>
      <c r="P28" s="130">
        <v>128158.4253455596</v>
      </c>
      <c r="Q28" s="130">
        <v>-209091.81846363889</v>
      </c>
      <c r="R28" s="130">
        <v>-209194.96626363881</v>
      </c>
      <c r="S28" s="130">
        <v>-937766.71810662723</v>
      </c>
      <c r="T28" s="130">
        <v>-458087.7881066273</v>
      </c>
      <c r="U28" s="130">
        <v>-384871.41005696775</v>
      </c>
      <c r="V28" s="130">
        <v>-122612.25507143186</v>
      </c>
      <c r="W28" s="130">
        <v>436880.28492856771</v>
      </c>
      <c r="X28" s="130">
        <v>-197532.55819981033</v>
      </c>
      <c r="Y28" s="130">
        <v>3330539.5818001707</v>
      </c>
      <c r="Z28" s="130">
        <v>3093071.1018001642</v>
      </c>
      <c r="AA28" s="130">
        <v>2895790.2418001709</v>
      </c>
      <c r="AB28" s="130">
        <v>2045772.7918001618</v>
      </c>
      <c r="AC28" s="130">
        <v>2702812.887800171</v>
      </c>
      <c r="AD28" s="130">
        <v>457950.20780015364</v>
      </c>
      <c r="AE28" s="130">
        <v>1828068.0378003391</v>
      </c>
      <c r="AF28" s="130">
        <v>1398930.457800338</v>
      </c>
      <c r="AG28" s="130">
        <v>-1178748.7121996593</v>
      </c>
      <c r="AH28" s="130">
        <v>-2363394.8921950059</v>
      </c>
      <c r="AI28" s="130">
        <v>-3651944.3321975623</v>
      </c>
      <c r="AJ28" s="130">
        <v>-3552553.5621976601</v>
      </c>
      <c r="AK28" s="130">
        <v>-1122512.0121976454</v>
      </c>
      <c r="AL28" s="130">
        <v>-2003015.1921976581</v>
      </c>
      <c r="AM28" s="130">
        <v>-2372344.6521977382</v>
      </c>
      <c r="AN28" s="130">
        <v>2862088.3978022812</v>
      </c>
      <c r="AO28" s="130">
        <v>4771371.8878021352</v>
      </c>
      <c r="AP28" s="130">
        <v>2803293.0578021277</v>
      </c>
      <c r="AQ28" s="130">
        <v>3974155.721802488</v>
      </c>
      <c r="AR28" s="130">
        <v>-2310559.4081972423</v>
      </c>
      <c r="AS28" s="130">
        <v>-2052282.4981972389</v>
      </c>
      <c r="AT28" s="130">
        <v>4860065.5218024179</v>
      </c>
      <c r="AU28" s="131" t="s">
        <v>58</v>
      </c>
    </row>
    <row r="29" spans="1:48" ht="16" x14ac:dyDescent="0.4">
      <c r="A29" s="1"/>
      <c r="B29" s="14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41"/>
    </row>
    <row r="30" spans="1:48" ht="16.5" thickBot="1" x14ac:dyDescent="0.45">
      <c r="A30" s="1"/>
      <c r="B30" s="151" t="s">
        <v>120</v>
      </c>
      <c r="C30" s="152">
        <v>44621</v>
      </c>
      <c r="D30" s="152" t="s">
        <v>103</v>
      </c>
      <c r="E30" s="152" t="s">
        <v>104</v>
      </c>
      <c r="F30" s="152">
        <v>44713</v>
      </c>
      <c r="G30" s="152">
        <v>44743</v>
      </c>
      <c r="H30" s="152">
        <v>44774</v>
      </c>
      <c r="I30" s="152">
        <v>44805</v>
      </c>
      <c r="J30" s="152">
        <v>44835</v>
      </c>
      <c r="K30" s="152">
        <v>44866</v>
      </c>
      <c r="L30" s="152">
        <v>44896</v>
      </c>
      <c r="M30" s="152">
        <v>44927</v>
      </c>
      <c r="N30" s="152">
        <v>44958</v>
      </c>
      <c r="O30" s="152">
        <v>44986</v>
      </c>
      <c r="P30" s="152">
        <v>45017</v>
      </c>
      <c r="Q30" s="152">
        <v>45047</v>
      </c>
      <c r="R30" s="152">
        <v>45078</v>
      </c>
      <c r="S30" s="152">
        <v>45108</v>
      </c>
      <c r="T30" s="152" t="s">
        <v>105</v>
      </c>
      <c r="U30" s="152" t="s">
        <v>106</v>
      </c>
      <c r="V30" s="152" t="s">
        <v>107</v>
      </c>
      <c r="W30" s="152" t="s">
        <v>108</v>
      </c>
      <c r="X30" s="152" t="s">
        <v>109</v>
      </c>
      <c r="Y30" s="152" t="s">
        <v>110</v>
      </c>
      <c r="Z30" s="152" t="s">
        <v>111</v>
      </c>
      <c r="AA30" s="152" t="s">
        <v>112</v>
      </c>
      <c r="AB30" s="152" t="s">
        <v>113</v>
      </c>
      <c r="AC30" s="152" t="s">
        <v>114</v>
      </c>
      <c r="AD30" s="153" t="s">
        <v>115</v>
      </c>
      <c r="AE30" s="153" t="s">
        <v>116</v>
      </c>
      <c r="AF30" s="153" t="s">
        <v>117</v>
      </c>
      <c r="AG30" s="153" t="s">
        <v>122</v>
      </c>
      <c r="AH30" s="153" t="s">
        <v>123</v>
      </c>
      <c r="AI30" s="153" t="s">
        <v>125</v>
      </c>
      <c r="AJ30" s="153" t="s">
        <v>127</v>
      </c>
      <c r="AK30" s="153" t="s">
        <v>128</v>
      </c>
      <c r="AL30" s="153" t="s">
        <v>129</v>
      </c>
      <c r="AM30" s="153" t="s">
        <v>134</v>
      </c>
      <c r="AN30" s="153" t="s">
        <v>137</v>
      </c>
      <c r="AO30" s="153" t="s">
        <v>140</v>
      </c>
      <c r="AP30" s="153" t="s">
        <v>146</v>
      </c>
      <c r="AQ30" s="153" t="s">
        <v>148</v>
      </c>
      <c r="AR30" s="153" t="s">
        <v>149</v>
      </c>
      <c r="AS30" s="153" t="s">
        <v>154</v>
      </c>
      <c r="AT30" s="153" t="s">
        <v>183</v>
      </c>
      <c r="AU30" s="142" t="s">
        <v>121</v>
      </c>
    </row>
    <row r="31" spans="1:48" ht="16" x14ac:dyDescent="0.4">
      <c r="A31" s="1"/>
      <c r="B31" s="136" t="s">
        <v>95</v>
      </c>
      <c r="C31" s="137">
        <v>0</v>
      </c>
      <c r="D31" s="144">
        <v>0.1678006896110816</v>
      </c>
      <c r="E31" s="144">
        <v>0.166999965087053</v>
      </c>
      <c r="F31" s="144">
        <v>0.14929995947952251</v>
      </c>
      <c r="G31" s="144">
        <v>0.1404026735576018</v>
      </c>
      <c r="H31" s="144">
        <v>0.13237963941091266</v>
      </c>
      <c r="I31" s="144">
        <v>0.14000000000000001</v>
      </c>
      <c r="J31" s="144">
        <v>0.13500000000000001</v>
      </c>
      <c r="K31" s="144">
        <v>0.13</v>
      </c>
      <c r="L31" s="144">
        <v>0.13200000000000001</v>
      </c>
      <c r="M31" s="144">
        <v>0.13</v>
      </c>
      <c r="N31" s="144">
        <v>0.13500000000000001</v>
      </c>
      <c r="O31" s="144">
        <v>0.15</v>
      </c>
      <c r="P31" s="144">
        <v>0.15</v>
      </c>
      <c r="Q31" s="144">
        <v>0.15</v>
      </c>
      <c r="R31" s="144">
        <v>0.14000000000000001</v>
      </c>
      <c r="S31" s="144">
        <v>0.12</v>
      </c>
      <c r="T31" s="144">
        <v>0.122</v>
      </c>
      <c r="U31" s="144">
        <v>0.12</v>
      </c>
      <c r="V31" s="144">
        <v>0.125</v>
      </c>
      <c r="W31" s="144">
        <v>0.125</v>
      </c>
      <c r="X31" s="144">
        <v>0.125</v>
      </c>
      <c r="Y31" s="144">
        <v>0.12</v>
      </c>
      <c r="Z31" s="144">
        <v>0.12</v>
      </c>
      <c r="AA31" s="144">
        <v>0.12</v>
      </c>
      <c r="AB31" s="144">
        <v>0.12</v>
      </c>
      <c r="AC31" s="144">
        <v>0.12</v>
      </c>
      <c r="AD31" s="144">
        <v>0.18</v>
      </c>
      <c r="AE31" s="144">
        <v>0.13500000000000001</v>
      </c>
      <c r="AF31" s="144">
        <v>0.13500000000000001</v>
      </c>
      <c r="AG31" s="144">
        <v>0.13500000000000001</v>
      </c>
      <c r="AH31" s="144">
        <v>0.13500000000000001</v>
      </c>
      <c r="AI31" s="144">
        <v>0.13500000000000001</v>
      </c>
      <c r="AJ31" s="144">
        <v>0.14000000000000001</v>
      </c>
      <c r="AK31" s="144">
        <v>0.12</v>
      </c>
      <c r="AL31" s="144">
        <v>0.12</v>
      </c>
      <c r="AM31" s="144">
        <v>0.12</v>
      </c>
      <c r="AN31" s="144">
        <v>0.12</v>
      </c>
      <c r="AO31" s="144">
        <v>0.12</v>
      </c>
      <c r="AP31" s="144">
        <v>0.12</v>
      </c>
      <c r="AQ31" s="144">
        <v>0.12</v>
      </c>
      <c r="AR31" s="144">
        <v>0.12</v>
      </c>
      <c r="AS31" s="144">
        <v>0.12</v>
      </c>
      <c r="AT31" s="144">
        <v>0.12</v>
      </c>
      <c r="AU31" s="141">
        <f>AVERAGE(C31:AT31)</f>
        <v>0.12911097561695847</v>
      </c>
    </row>
    <row r="32" spans="1:48" ht="16.5" thickBot="1" x14ac:dyDescent="0.45">
      <c r="A32" s="1"/>
      <c r="B32" s="145" t="s">
        <v>96</v>
      </c>
      <c r="C32" s="146">
        <v>9.9378798301711484</v>
      </c>
      <c r="D32" s="147">
        <v>10.004285738028182</v>
      </c>
      <c r="E32" s="147">
        <v>10.007638239545456</v>
      </c>
      <c r="F32" s="147">
        <v>10.003371453181828</v>
      </c>
      <c r="G32" s="147">
        <v>10.004796153636379</v>
      </c>
      <c r="H32" s="147">
        <v>10.006208709090972</v>
      </c>
      <c r="I32" s="147">
        <v>10.060323596513186</v>
      </c>
      <c r="J32" s="147">
        <v>9.9378784382338754</v>
      </c>
      <c r="K32" s="147">
        <v>9.9190579099999994</v>
      </c>
      <c r="L32" s="147">
        <v>10.35199066</v>
      </c>
      <c r="M32" s="147">
        <v>10.21160849</v>
      </c>
      <c r="N32" s="147">
        <v>10.204002450000001</v>
      </c>
      <c r="O32" s="147">
        <v>10.21549976</v>
      </c>
      <c r="P32" s="147">
        <v>10.17796968</v>
      </c>
      <c r="Q32" s="147">
        <v>10.231675108095168</v>
      </c>
      <c r="R32" s="147">
        <v>10.15552929</v>
      </c>
      <c r="S32" s="147">
        <v>10.13626857</v>
      </c>
      <c r="T32" s="147">
        <v>10.146031239999999</v>
      </c>
      <c r="U32" s="147">
        <v>10.15066058</v>
      </c>
      <c r="V32" s="147">
        <v>10.15630329</v>
      </c>
      <c r="W32" s="147">
        <v>10.159641608306853</v>
      </c>
      <c r="X32" s="147">
        <v>10.14705861</v>
      </c>
      <c r="Y32" s="147">
        <v>10.149646792589882</v>
      </c>
      <c r="Z32" s="147">
        <v>10.127041348949737</v>
      </c>
      <c r="AA32" s="147">
        <v>10.141540998129909</v>
      </c>
      <c r="AB32" s="147">
        <v>10.100580750000001</v>
      </c>
      <c r="AC32" s="147">
        <v>10.116770114895106</v>
      </c>
      <c r="AD32" s="147">
        <v>10.025908818475084</v>
      </c>
      <c r="AE32" s="147">
        <v>10.08405331</v>
      </c>
      <c r="AF32" s="147">
        <v>10.06545187</v>
      </c>
      <c r="AG32" s="147">
        <v>9.91021076</v>
      </c>
      <c r="AH32" s="147">
        <v>9.9394001700000008</v>
      </c>
      <c r="AI32" s="147">
        <v>9.9019081700000005</v>
      </c>
      <c r="AJ32" s="147">
        <v>9.7724546500000002</v>
      </c>
      <c r="AK32" s="147">
        <v>9.8431619500000007</v>
      </c>
      <c r="AL32" s="147">
        <v>9.8225501299999998</v>
      </c>
      <c r="AM32" s="147">
        <v>9.8127857699999996</v>
      </c>
      <c r="AN32" s="147">
        <v>9.9494325807814494</v>
      </c>
      <c r="AO32" s="147">
        <v>9.9973977999999999</v>
      </c>
      <c r="AP32" s="147">
        <v>9.9454448499999994</v>
      </c>
      <c r="AQ32" s="147">
        <v>9.9750192126619801</v>
      </c>
      <c r="AR32" s="147">
        <v>9.8044957262291774</v>
      </c>
      <c r="AS32" s="147">
        <v>9.7841778055305593</v>
      </c>
      <c r="AT32" s="147">
        <v>9.9615951600297059</v>
      </c>
      <c r="AU32" s="139" t="s">
        <v>58</v>
      </c>
    </row>
    <row r="33" spans="1:47" ht="16.5" thickBot="1" x14ac:dyDescent="0.45">
      <c r="A33" s="1"/>
      <c r="B33" s="125" t="s">
        <v>97</v>
      </c>
      <c r="C33" s="126">
        <v>21863335.626376525</v>
      </c>
      <c r="D33" s="126">
        <v>22009428.25</v>
      </c>
      <c r="E33" s="126">
        <v>22016804.127000004</v>
      </c>
      <c r="F33" s="126">
        <v>22007417.199999999</v>
      </c>
      <c r="G33" s="126">
        <v>22010551.538000032</v>
      </c>
      <c r="H33" s="126">
        <v>22013659.160000138</v>
      </c>
      <c r="I33" s="126">
        <v>50710670.740000159</v>
      </c>
      <c r="J33" s="126">
        <v>104664712.11000003</v>
      </c>
      <c r="K33" s="126">
        <v>104466496.2</v>
      </c>
      <c r="L33" s="126">
        <v>109026099.41</v>
      </c>
      <c r="M33" s="126">
        <v>174729280.75</v>
      </c>
      <c r="N33" s="126">
        <v>174599134.90000001</v>
      </c>
      <c r="O33" s="126">
        <v>174795863.68000001</v>
      </c>
      <c r="P33" s="126">
        <v>174153692.13999999</v>
      </c>
      <c r="Q33" s="126">
        <v>175072637.56</v>
      </c>
      <c r="R33" s="126">
        <v>173769718.06999999</v>
      </c>
      <c r="S33" s="126">
        <v>225803060.11000001</v>
      </c>
      <c r="T33" s="126">
        <v>226020540.50999999</v>
      </c>
      <c r="U33" s="126">
        <v>226123667.19999999</v>
      </c>
      <c r="V33" s="126">
        <v>226249368.28</v>
      </c>
      <c r="W33" s="126">
        <v>226323735.24000004</v>
      </c>
      <c r="X33" s="126">
        <v>226043427.05000001</v>
      </c>
      <c r="Y33" s="126">
        <v>226101083.28999999</v>
      </c>
      <c r="Z33" s="126">
        <v>235639583.08000001</v>
      </c>
      <c r="AA33" s="126">
        <v>235976966.05000001</v>
      </c>
      <c r="AB33" s="126">
        <v>235023888.56</v>
      </c>
      <c r="AC33" s="126">
        <v>235400588.37</v>
      </c>
      <c r="AD33" s="126">
        <v>233286395.59999999</v>
      </c>
      <c r="AE33" s="126">
        <v>234639322.27000001</v>
      </c>
      <c r="AF33" s="126">
        <v>234206497.30000001</v>
      </c>
      <c r="AG33" s="126">
        <v>230594292.12</v>
      </c>
      <c r="AH33" s="126">
        <v>341603348.19999999</v>
      </c>
      <c r="AI33" s="126">
        <v>340314800.41000003</v>
      </c>
      <c r="AJ33" s="126">
        <v>335865663.11000001</v>
      </c>
      <c r="AK33" s="126">
        <v>338295774.58999997</v>
      </c>
      <c r="AL33" s="126">
        <v>372247627.95999998</v>
      </c>
      <c r="AM33" s="126">
        <v>371917406.00999999</v>
      </c>
      <c r="AN33" s="126">
        <v>377096498.72000003</v>
      </c>
      <c r="AO33" s="126">
        <v>378914443.31</v>
      </c>
      <c r="AP33" s="126">
        <v>376945358.38999999</v>
      </c>
      <c r="AQ33" s="126">
        <v>378066265.50999999</v>
      </c>
      <c r="AR33" s="126">
        <v>371603202.5</v>
      </c>
      <c r="AS33" s="126">
        <v>370833126.75</v>
      </c>
      <c r="AT33" s="126">
        <v>377557476.37</v>
      </c>
      <c r="AU33" s="127" t="s">
        <v>58</v>
      </c>
    </row>
    <row r="34" spans="1:47" ht="16.5" thickBot="1" x14ac:dyDescent="0.45">
      <c r="A34" s="1"/>
      <c r="B34" s="149" t="s">
        <v>102</v>
      </c>
      <c r="C34" s="137">
        <v>21863335.626376525</v>
      </c>
      <c r="D34" s="137">
        <v>34667058.25</v>
      </c>
      <c r="E34" s="137">
        <v>49331047.127000004</v>
      </c>
      <c r="F34" s="137">
        <v>64309058.200000003</v>
      </c>
      <c r="G34" s="137">
        <v>64312192.538000032</v>
      </c>
      <c r="H34" s="137">
        <v>64315300.160000138</v>
      </c>
      <c r="I34" s="137">
        <v>105085638.83</v>
      </c>
      <c r="J34" s="137">
        <v>104664712.11</v>
      </c>
      <c r="K34" s="137">
        <v>104466496.2</v>
      </c>
      <c r="L34" s="137">
        <v>175253977.32999998</v>
      </c>
      <c r="M34" s="137">
        <v>174729280.75</v>
      </c>
      <c r="N34" s="137">
        <v>174599134.90000001</v>
      </c>
      <c r="O34" s="137">
        <v>174795863.68000001</v>
      </c>
      <c r="P34" s="137">
        <v>174153692.13999999</v>
      </c>
      <c r="Q34" s="137">
        <v>198874087.53999999</v>
      </c>
      <c r="R34" s="137">
        <v>225671895.75999999</v>
      </c>
      <c r="S34" s="137">
        <v>225803060.11000001</v>
      </c>
      <c r="T34" s="137">
        <v>226020540.50999999</v>
      </c>
      <c r="U34" s="137">
        <v>226123667.19999999</v>
      </c>
      <c r="V34" s="137">
        <v>226249368.28</v>
      </c>
      <c r="W34" s="137">
        <v>226323735.24000004</v>
      </c>
      <c r="X34" s="137">
        <v>229706110.10600004</v>
      </c>
      <c r="Y34" s="137">
        <v>232514035.51105407</v>
      </c>
      <c r="Z34" s="137">
        <v>235639583.08000001</v>
      </c>
      <c r="AA34" s="137">
        <v>235976966.05000001</v>
      </c>
      <c r="AB34" s="137">
        <v>235023888.56</v>
      </c>
      <c r="AC34" s="137">
        <v>235400588.37</v>
      </c>
      <c r="AD34" s="137">
        <v>233286395.59999999</v>
      </c>
      <c r="AE34" s="137">
        <v>234639322.27000001</v>
      </c>
      <c r="AF34" s="137">
        <v>240263623.70000002</v>
      </c>
      <c r="AG34" s="137">
        <v>341983984.42000002</v>
      </c>
      <c r="AH34" s="137">
        <v>341603348.19999999</v>
      </c>
      <c r="AI34" s="137">
        <v>340314800.41000003</v>
      </c>
      <c r="AJ34" s="137">
        <v>335865663.11000001</v>
      </c>
      <c r="AK34" s="137">
        <v>338295774.58999997</v>
      </c>
      <c r="AL34" s="137">
        <v>372247627.95999998</v>
      </c>
      <c r="AM34" s="137">
        <v>371917406.00999999</v>
      </c>
      <c r="AN34" s="137">
        <v>377096498.72000003</v>
      </c>
      <c r="AO34" s="137">
        <v>378914443.31</v>
      </c>
      <c r="AP34" s="137">
        <v>377282326.22999996</v>
      </c>
      <c r="AQ34" s="137">
        <v>396291033.05000001</v>
      </c>
      <c r="AR34" s="137">
        <v>390331182.91000003</v>
      </c>
      <c r="AS34" s="137">
        <v>389737939.31</v>
      </c>
      <c r="AT34" s="137">
        <v>396648944.41000003</v>
      </c>
      <c r="AU34" s="148" t="s">
        <v>58</v>
      </c>
    </row>
    <row r="35" spans="1:47" ht="16" x14ac:dyDescent="0.4">
      <c r="A35" s="1"/>
      <c r="C35" s="2"/>
      <c r="D35" s="2"/>
      <c r="E35" s="2"/>
      <c r="F35" s="1"/>
      <c r="G35" s="1"/>
      <c r="H35" s="1"/>
      <c r="I35" s="1"/>
      <c r="J35" s="1"/>
      <c r="K35" s="1"/>
      <c r="L35" s="1"/>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
    </row>
    <row r="36" spans="1:47" x14ac:dyDescent="0.35">
      <c r="B36" s="150" t="s">
        <v>155</v>
      </c>
    </row>
    <row r="37" spans="1:47" x14ac:dyDescent="0.35">
      <c r="B37" s="150" t="s">
        <v>156</v>
      </c>
    </row>
    <row r="38" spans="1:47" x14ac:dyDescent="0.35">
      <c r="B38" s="150" t="s">
        <v>157</v>
      </c>
    </row>
    <row r="39" spans="1:47" x14ac:dyDescent="0.35">
      <c r="B39" s="150" t="s">
        <v>163</v>
      </c>
    </row>
    <row r="40" spans="1:47" x14ac:dyDescent="0.35">
      <c r="B40" s="150"/>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tabSelected="1" zoomScale="73" zoomScaleNormal="106" workbookViewId="0">
      <selection activeCell="D19" sqref="D19"/>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141</v>
      </c>
      <c r="C2" s="46"/>
      <c r="D2" s="46"/>
      <c r="E2" s="46"/>
    </row>
    <row r="3" spans="2:10" s="24" customFormat="1" ht="19.25" customHeight="1" x14ac:dyDescent="0.4"/>
    <row r="4" spans="2:10" ht="16.75" customHeight="1" x14ac:dyDescent="0.4"/>
    <row r="5" spans="2:10" ht="11.4" customHeight="1" x14ac:dyDescent="0.4">
      <c r="D5" s="184" t="s">
        <v>65</v>
      </c>
      <c r="E5" s="184"/>
    </row>
    <row r="6" spans="2:10" ht="27" customHeight="1" x14ac:dyDescent="0.4">
      <c r="B6" s="60" t="s">
        <v>66</v>
      </c>
      <c r="C6" s="63"/>
      <c r="D6" s="186" t="s">
        <v>79</v>
      </c>
      <c r="E6" s="187"/>
      <c r="F6" s="52"/>
    </row>
    <row r="7" spans="2:10" x14ac:dyDescent="0.4">
      <c r="B7" s="54">
        <f>B8-0.04</f>
        <v>8.0800000000000036</v>
      </c>
      <c r="C7" s="23"/>
      <c r="D7" s="188">
        <f t="shared" ref="D7:D15" si="0">(((1+($D$19/B7))^12)/(1+$E$19))-1</f>
        <v>0.14016100988263425</v>
      </c>
      <c r="E7" s="188"/>
    </row>
    <row r="8" spans="2:10" x14ac:dyDescent="0.4">
      <c r="B8" s="57">
        <f>B9-0.04</f>
        <v>8.1200000000000028</v>
      </c>
      <c r="C8" s="23"/>
      <c r="D8" s="189">
        <f t="shared" si="0"/>
        <v>0.13917507870516732</v>
      </c>
      <c r="E8" s="190"/>
    </row>
    <row r="9" spans="2:10" x14ac:dyDescent="0.4">
      <c r="B9" s="54">
        <f>B10-0.04</f>
        <v>8.1600000000000019</v>
      </c>
      <c r="C9" s="23"/>
      <c r="D9" s="188">
        <f t="shared" si="0"/>
        <v>0.1381995836386527</v>
      </c>
      <c r="E9" s="188"/>
    </row>
    <row r="10" spans="2:10" x14ac:dyDescent="0.4">
      <c r="B10" s="57">
        <f>B11-0.04</f>
        <v>8.2000000000000011</v>
      </c>
      <c r="C10" s="23"/>
      <c r="D10" s="189">
        <f t="shared" si="0"/>
        <v>0.13723436020552593</v>
      </c>
      <c r="E10" s="190"/>
    </row>
    <row r="11" spans="2:10" x14ac:dyDescent="0.4">
      <c r="B11" s="62">
        <f>B19</f>
        <v>8.24</v>
      </c>
      <c r="C11" s="61"/>
      <c r="D11" s="191">
        <f t="shared" si="0"/>
        <v>0.13627924735977737</v>
      </c>
      <c r="E11" s="192"/>
    </row>
    <row r="12" spans="2:10" x14ac:dyDescent="0.4">
      <c r="B12" s="124">
        <f>B11+0.04</f>
        <v>8.2799999999999994</v>
      </c>
      <c r="C12" s="23"/>
      <c r="D12" s="189">
        <f t="shared" si="0"/>
        <v>0.13533408739809105</v>
      </c>
      <c r="E12" s="190"/>
      <c r="J12" s="45"/>
    </row>
    <row r="13" spans="2:10" x14ac:dyDescent="0.4">
      <c r="B13" s="53">
        <f>B12+0.04</f>
        <v>8.3199999999999985</v>
      </c>
      <c r="C13" s="23"/>
      <c r="D13" s="188">
        <f t="shared" si="0"/>
        <v>0.13439872587372093</v>
      </c>
      <c r="E13" s="188"/>
    </row>
    <row r="14" spans="2:10" x14ac:dyDescent="0.4">
      <c r="B14" s="124">
        <f>B13+0.04</f>
        <v>8.3599999999999977</v>
      </c>
      <c r="C14" s="23"/>
      <c r="D14" s="189">
        <f t="shared" si="0"/>
        <v>0.13347301151300761</v>
      </c>
      <c r="E14" s="190"/>
    </row>
    <row r="15" spans="2:10" ht="15.65" customHeight="1" x14ac:dyDescent="0.4">
      <c r="B15" s="53">
        <f>B14+0.04</f>
        <v>8.3999999999999968</v>
      </c>
      <c r="C15" s="23"/>
      <c r="D15" s="188">
        <f t="shared" si="0"/>
        <v>0.13255679613444782</v>
      </c>
      <c r="E15" s="188"/>
    </row>
    <row r="16" spans="2:10" ht="18.649999999999999" customHeight="1" x14ac:dyDescent="0.4">
      <c r="B16" s="55"/>
      <c r="C16" s="23"/>
      <c r="D16" s="56"/>
      <c r="E16" s="56"/>
    </row>
    <row r="17" spans="1:7" ht="18.649999999999999" customHeight="1" x14ac:dyDescent="0.4">
      <c r="B17" s="179" t="s">
        <v>145</v>
      </c>
      <c r="C17" s="179"/>
      <c r="D17" s="179"/>
      <c r="E17" s="179"/>
    </row>
    <row r="18" spans="1:7" x14ac:dyDescent="0.4">
      <c r="A18" s="51"/>
      <c r="B18" s="59" t="s">
        <v>144</v>
      </c>
      <c r="C18" s="59"/>
      <c r="D18" s="59" t="s">
        <v>142</v>
      </c>
      <c r="E18" s="59" t="s">
        <v>143</v>
      </c>
      <c r="G18" s="1" t="s">
        <v>78</v>
      </c>
    </row>
    <row r="19" spans="1:7" x14ac:dyDescent="0.4">
      <c r="B19" s="170">
        <v>8.24</v>
      </c>
      <c r="C19" s="58"/>
      <c r="D19" s="58">
        <v>0.12</v>
      </c>
      <c r="E19" s="169">
        <v>4.6800000000000001E-2</v>
      </c>
    </row>
    <row r="21" spans="1:7" ht="18.5" customHeight="1" x14ac:dyDescent="0.4"/>
    <row r="22" spans="1:7" ht="52" customHeight="1" x14ac:dyDescent="0.4">
      <c r="B22" s="185" t="s">
        <v>147</v>
      </c>
      <c r="C22" s="185"/>
      <c r="D22" s="185"/>
      <c r="E22" s="185"/>
      <c r="F22" s="185"/>
    </row>
    <row r="23" spans="1:7" ht="23.5" customHeight="1" x14ac:dyDescent="0.4">
      <c r="B23" s="64"/>
      <c r="C23" s="64"/>
      <c r="D23" s="183"/>
      <c r="E23" s="183"/>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2.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Caio Frare</cp:lastModifiedBy>
  <cp:revision/>
  <cp:lastPrinted>2024-06-06T17:00:29Z</cp:lastPrinted>
  <dcterms:created xsi:type="dcterms:W3CDTF">2024-05-14T19:28:51Z</dcterms:created>
  <dcterms:modified xsi:type="dcterms:W3CDTF">2025-12-03T21:41:27Z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