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13_ncr:1_{227896EE-17FF-4046-8251-FFA5AE754F57}"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Operações!$A$6:$Q$21</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2" i="16" l="1"/>
  <c r="Q15" i="14"/>
  <c r="L15" i="14"/>
  <c r="B11" i="12" l="1"/>
  <c r="B10" i="12" l="1"/>
  <c r="D11" i="12"/>
  <c r="B12" i="12"/>
  <c r="D12" i="12" s="1"/>
  <c r="B9" i="12" l="1"/>
  <c r="D10" i="12"/>
  <c r="B13" i="12"/>
  <c r="D13" i="12" s="1"/>
  <c r="B8" i="12" l="1"/>
  <c r="D9" i="12"/>
  <c r="B14" i="12"/>
  <c r="D14" i="12" s="1"/>
  <c r="B7" i="12" l="1"/>
  <c r="D7" i="12" s="1"/>
  <c r="D8" i="12"/>
  <c r="B15" i="12"/>
  <c r="D15" i="12" s="1"/>
  <c r="AO12" i="16"/>
  <c r="L7" i="14" l="1"/>
  <c r="Q17" i="14" l="1"/>
  <c r="Q11" i="14"/>
  <c r="Q9" i="14"/>
  <c r="Q14" i="14"/>
  <c r="Q13" i="14"/>
  <c r="Q12" i="14"/>
  <c r="Q10" i="14"/>
  <c r="Q8" i="14"/>
  <c r="L14" i="14"/>
  <c r="L13" i="14"/>
  <c r="L12" i="14"/>
  <c r="L11" i="14"/>
  <c r="L10" i="14"/>
  <c r="L9" i="14"/>
  <c r="L8" i="14"/>
  <c r="Q7" i="14"/>
  <c r="AQ13" i="16"/>
  <c r="AQ7" i="16"/>
  <c r="AQ15" i="16"/>
  <c r="AQ11" i="16"/>
  <c r="AQ32" i="16"/>
  <c r="AQ17" i="16"/>
  <c r="AQ14" i="16"/>
  <c r="AQ10" i="16"/>
  <c r="AQ12" i="16"/>
  <c r="AQ20" i="16"/>
  <c r="AQ19" i="16"/>
  <c r="AQ27" i="16"/>
  <c r="AQ22" i="16"/>
  <c r="AQ18" i="16"/>
  <c r="AQ21" i="16"/>
  <c r="AQ23" i="16"/>
  <c r="AQ16" i="16"/>
  <c r="AQ6" i="16"/>
  <c r="AQ8" i="16"/>
  <c r="AQ9" i="16"/>
</calcChain>
</file>

<file path=xl/sharedStrings.xml><?xml version="1.0" encoding="utf-8"?>
<sst xmlns="http://schemas.openxmlformats.org/spreadsheetml/2006/main" count="319" uniqueCount="193">
  <si>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</si>
  <si>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</si>
  <si>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</si>
  <si>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</si>
  <si>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</si>
  <si>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</si>
  <si>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</si>
  <si>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</si>
  <si>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</si>
  <si>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</si>
  <si>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</si>
  <si>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</si>
  <si>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</si>
  <si>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</si>
  <si>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</si>
  <si>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</si>
  <si>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As informações disponíveis não devem ser entendidas como colocação, distribuição ou oferta de fundo de investimento ou qualquer outro valor mobiliário. Leia o Regulamento do Fundo antes de investir.</t>
  </si>
  <si>
    <t xml:space="preserve">O Fundo teve início em 04/03/22 e não tem prazo definido de duração. Rentabilidades passadas não representam garantia de rentabilidade futura. Fundos de Investimentos não contam com a garantia do Administrador, </t>
  </si>
  <si>
    <t xml:space="preserve"> Gestor da Carteira ou, ainda, do Fundo Garantidor de Crédito-FGC</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</si>
  <si>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</si>
  <si>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</si>
  <si>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</si>
  <si>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</si>
  <si>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</si>
  <si>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</si>
  <si>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</si>
  <si>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</si>
  <si>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</si>
  <si>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</si>
  <si>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</si>
  <si>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</si>
  <si>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</si>
  <si>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</si>
  <si>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</si>
  <si>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</si>
  <si>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</si>
  <si>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a preço acessível, em condomínio fechado, com acesso direto à praia por dentro do condomínio. A entrega das obras finalizadas deve ocorrer em 2024, quando esperamos que o CRI seja amortizado de forma acelerada, à medida que os compradores decidam procurar financiamento junto a bancos a taxas mais atrativas. Dado o produto diferenciado, economia em crescimento da região, e curto duration do projeto, entendemos que este CRI apresenta uma combinação interessante de risco e retorno para nosso fundo.</t>
  </si>
  <si>
    <t>Incorporação</t>
  </si>
  <si>
    <t>SE</t>
  </si>
  <si>
    <t>IPCA+</t>
  </si>
  <si>
    <t>Virgo S.A.</t>
  </si>
  <si>
    <t>CRI Vectra</t>
  </si>
  <si>
    <t>O Projeto de Reserva do Saltinho é um loteamento aberto, localizado na Zona Sul da cidade de Londrina, no norte do estado do Paraná. Dentre as grandes cidades do interior do estado do Paraná, Londrina é a cidade com maior crescimento do PIB (IBGE 2021) e o maior PIB fora da Região Metropolitana de Curitiba. O Projeto, destinado à classe média da cidade, consta com parques arborizados, vias de caminhada e ciclovias, sendo um dos projetos mais atrativos para trabalhadores da região Sul e Oeste da cidade. A linha de financiamento vai subsidiar a obra, e permitir ao desenvolvedor evoluir com a construção, e ganho de preço. A desenvolvedora, Vectra, possui mais de 25 anos de história em incorporações e loteamentos na região de Londrina e resto do estado do Paraná, com foco em projetos de classe alta e média. Dado a regionalidade, o histórico e robustez financeira do desenvolvedor, além da taxa de 12% em termos reais para o fundo, este projeto constituiu uma excelente oportunidade para nosso portfólio.</t>
  </si>
  <si>
    <t>Loteamento</t>
  </si>
  <si>
    <t>PR</t>
  </si>
  <si>
    <t>BRIMWLCRICC5 / BRIMWLCRICD3</t>
  </si>
  <si>
    <t>CRI QSJRN</t>
  </si>
  <si>
    <t>O Projeto de Quintas São José do Rio Negro foi um dos primeiros projetos analisado pela LCP e oferece um produto único na cidade Manaus.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Com boa parte de seus lotes já vendidos, construtor reconhecido na região, um produto diferenciado, e nossa colaboração ao funding do projeto, entendemos que este será uma boa adição ao portfólio, diferenciando nosso produto e oferecendo um retorno atrativo aos nossos investidores.</t>
  </si>
  <si>
    <t>AM</t>
  </si>
  <si>
    <t>CDI+</t>
  </si>
  <si>
    <t>BRHBSCCRI932 / BRHBSCCRI940</t>
  </si>
  <si>
    <t>Habitasec</t>
  </si>
  <si>
    <t>CRI Mirante</t>
  </si>
  <si>
    <t>O Projeto de Mirante Residence é uma incorporação vertical desenvolvida em São José (região metropolitana de Florianópolis), Santa Catarina. Com vista mar para a praia comprida o empreendimento entrega apartamentos de 1, 2 e 3 quartos com ambientes integrados e espaçosos. Além da área privativa, o condomínio possui 1100 m² de área de lazer. O CRI foi realizado para financiar a obra, que deve ser entregue em 2024. A operação foi modelada para que a razão de garantia seja robusta, e a evolução de vendas acompanhe os desembolsos previstos. Dessa forma, conseguimos reduzir o risco na operação viabilizando um ótimo retorno.</t>
  </si>
  <si>
    <t>SC</t>
  </si>
  <si>
    <t>True Sec</t>
  </si>
  <si>
    <t>CRI Vanvera</t>
  </si>
  <si>
    <t xml:space="preserve">O projeto é composto por dois loteamentos, Jardim Bella Vista e Jardim Rio de Janeiro, ambos localizados no munícipio de Ariquemes, a terceira cidade mais populosa do estado de Rondônia. Com mais de 9 anos de projeto, a carteira encontra-se com 100% das obras concluídas e 94,71% do VGV vendido. Tratando-se de um projeto sem risco de execução, com longo histórico em sua carteira de recebíveis, baixo LTV, e taxa atraente, decidimos colocar esta operação em nosso portfólio diversificando-o a um baixo risco e alta taxa de retorno. </t>
  </si>
  <si>
    <t>RO</t>
  </si>
  <si>
    <t>BRTSSACRI182</t>
  </si>
  <si>
    <t>Travessia</t>
  </si>
  <si>
    <t>CRI Poehma</t>
  </si>
  <si>
    <t>O Empreendimento é a nosso primeiro investimento no Estado do Rio Grande do Sul e está localizado em Gramado, um dos principais destinos turísticos do país. O destaque do projeto fica por conta da localização privilegiada, em frente ao famoso Lago Negro, um dos pontos turísticos mais visitados da região. Além disso, a infraestrutura será desenvolvida pensando no conforto e comodidade dos proprietários, que desfrutarão de piscinas, jacuzzis, restaurante próprio, brinquedoteca, bar, sauna, espaço de leitura e spa. O CRI foi estruturado para financiar o restante das obras e os desembolsos foram trancheados, conforme a necessidade de caixa para evolução da construção, sem sobrecarregar a dívida.</t>
  </si>
  <si>
    <t>Multipropriedade</t>
  </si>
  <si>
    <t>RS</t>
  </si>
  <si>
    <t>BRHBSCCRIA01</t>
  </si>
  <si>
    <t>FIDC Residence Club</t>
  </si>
  <si>
    <t>O Projeto Residence Club é uma Multipropriedade. O FIDC, estruturado pelo Itaú Unibanco,  consiste em financiar as obras de empreendimentos do setor de hotelaria, um deles em Fortaleza (Ceará) e outro em Ilha do Sol (Paraná). Os empreendimentos deste FIDC são únicos e consideramos que possuem uma alta atratividade para seus compradores, permitindo uma mitigação de riscos inerentes do setor e uma excelente oportunidade de investimentos para nossos cotistas.</t>
  </si>
  <si>
    <t>CE</t>
  </si>
  <si>
    <t>-</t>
  </si>
  <si>
    <t>Itau/Singulare</t>
  </si>
  <si>
    <t>n.a</t>
  </si>
  <si>
    <t>Home Equity 2*</t>
  </si>
  <si>
    <t>SPE Maragogi - Green Portugal I</t>
  </si>
  <si>
    <t>A SPE Maragogi é composta por dois projetos de loteamento, ambos localizados no município de Fazenda Rio Grande, parte da região metropolitana de Curitiba. Fazenda Rio Grande tem sido uma das cidades que mais cresce no estado, e foi a cidade que mais cresceu na região metropolitana de Curitiba segundo o Ipardes (2018).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Os projetos têm mostrado ganho de preço constante desde o lançamento, e hoje, o preço do metro quadrado de novos lotes está em torno de R$ 690,00 para Green Portugal e R$ 630,00 para Green Maria.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</si>
  <si>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SPE Maragogi - Green Maria</t>
  </si>
  <si>
    <t xml:space="preserve">SPE - Green Portugal II </t>
  </si>
  <si>
    <t>A SPE Green Portugal II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uma ótima oportunidade a partir da valorização e venda do estoque. A SPE foi incorporada, para uma gestão uniforme do projeto. Com base na recuperação de montante devido e redução de inadimplência, pretendemos aumentar ainda mais a TIR do nosso portfólio. Isso se deve principalmente por uma gestão ativa dos recebíveis.</t>
  </si>
  <si>
    <t>IGP-M+</t>
  </si>
  <si>
    <t>SPE - One II</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</si>
  <si>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</si>
  <si>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</si>
  <si>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</si>
  <si>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</si>
  <si>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</si>
  <si>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</si>
  <si>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</si>
  <si>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</si>
  <si>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</si>
  <si>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</si>
  <si>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</si>
  <si>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</si>
  <si>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</si>
  <si>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</si>
  <si>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</si>
  <si>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</si>
  <si>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</si>
  <si>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</si>
  <si>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</si>
  <si>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</si>
  <si>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</si>
  <si>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</si>
  <si>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Correção Monetária*</t>
  </si>
  <si>
    <t>Home Equity</t>
  </si>
  <si>
    <t>Juros</t>
  </si>
  <si>
    <t>Outros</t>
  </si>
  <si>
    <t>Caixa</t>
  </si>
  <si>
    <t>Total de Despesas</t>
  </si>
  <si>
    <t>Taxa de Administração, Escrituração e Custódia</t>
  </si>
  <si>
    <t>Taxa de Performance</t>
  </si>
  <si>
    <t>Outras Despesas</t>
  </si>
  <si>
    <t>Custo de Emissão</t>
  </si>
  <si>
    <t>Resultado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</si>
  <si>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</si>
  <si>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</si>
  <si>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</si>
  <si>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</si>
  <si>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</si>
  <si>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</si>
  <si>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</si>
  <si>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</si>
  <si>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</si>
  <si>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*Correção monetária não é proveniente de resultado caixa</t>
  </si>
  <si>
    <t>CRI Monte Lazuli</t>
  </si>
  <si>
    <t>O Projeto de Monte Lazuli é uma incorporação vertical desenvolvida em Matinhos - Paraná, no Balneário Caiobá. Fica localizado a apenas uma quadra da praia brava. A região teve uma alta no preço de seus imóveis recentemente devido a um processo de revitalização na orla. Os apartamentos possuem entre 81 a 222 m². Além da área privativa, o condomínio possui piscina aquecida, sauna e vários outros espaços de área de lazer. O CRI foi estruturado para financiar a finalização da obra que já evoluiu com praticamente toda a estrutura. A operação foi modelada para que a razão de garantia seja robusta. Visto que o valor dos imóveis subiram bastante, enxergamos uma boa margem para incorporação nessa região quando comparada a outras. Faremos integralizações conforme a necessidade da obra, sem sobrecarregar a dívida e acompanhando a evolução de vendas do empreendimento.</t>
  </si>
  <si>
    <t>BRTSSACRI3T5</t>
  </si>
  <si>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</si>
  <si>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</si>
  <si>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</si>
  <si>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</si>
  <si>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</si>
  <si>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</si>
  <si>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</si>
  <si>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</si>
  <si>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</si>
  <si>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</si>
  <si>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</si>
  <si>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</si>
  <si>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</si>
  <si>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</si>
  <si>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</si>
  <si>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</si>
  <si>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</si>
  <si>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</si>
  <si>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</si>
  <si>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Canal Companhia</t>
  </si>
  <si>
    <t>Set24</t>
  </si>
  <si>
    <t>Out24</t>
  </si>
  <si>
    <t>12%/10%</t>
  </si>
  <si>
    <t>Desde o Início</t>
  </si>
  <si>
    <t>Nov24</t>
  </si>
  <si>
    <t>DRE Gerencial</t>
  </si>
  <si>
    <t>CRI Abecker II</t>
  </si>
  <si>
    <t>No mês de novembro, o CRI ABecker II foi integralizado na carteira do LIFE11. O CRI foi estruturado em paralelo com o CRI ABecker I e, diferente do primeiro, visa explorar operações performadas e uma carteira a performar, com obras acima de 80%. Atualmente, o CRI possui mais de 300% de cobertura entre a carteira e o saldo devedor, e seus recebíveis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</si>
  <si>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</si>
  <si>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</si>
  <si>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</si>
  <si>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</si>
  <si>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</si>
  <si>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</si>
  <si>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</si>
  <si>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</si>
  <si>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</si>
  <si>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 xml:space="preserve"> BRCASCCRI4Z7</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</si>
  <si>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</si>
  <si>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</si>
  <si>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</si>
  <si>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</si>
  <si>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</si>
  <si>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</si>
  <si>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</si>
  <si>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</si>
  <si>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</si>
  <si>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</si>
  <si>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</si>
  <si>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r>
      <rPr>
        <b/>
        <sz val="14"/>
        <color rgb="FF21335B"/>
        <rFont val="Barlow"/>
      </rPr>
      <t>PATRIMÔNIO LÍQUIDO:</t>
    </r>
    <r>
      <rPr>
        <sz val="14"/>
        <color rgb="FF21335B"/>
        <rFont val="Barlow"/>
      </rPr>
      <t xml:space="preserve"> R$ 376.945.358,39</t>
    </r>
  </si>
  <si>
    <r>
      <rPr>
        <b/>
        <sz val="14"/>
        <color rgb="FF21335B"/>
        <rFont val="Barlow"/>
      </rPr>
      <t>PATRIMÔNIO LÍQUIDO MÉDIO* (últimos 12 meses):</t>
    </r>
    <r>
      <rPr>
        <sz val="14"/>
        <color rgb="FF21335B"/>
        <rFont val="Barlow"/>
      </rPr>
      <t xml:space="preserve"> R$ 334.265.930,72</t>
    </r>
  </si>
  <si>
    <r>
      <rPr>
        <b/>
        <sz val="14"/>
        <color rgb="FF21335B"/>
        <rFont val="Barlow"/>
      </rPr>
      <t>QTDE DE INVESTIDORES:</t>
    </r>
    <r>
      <rPr>
        <sz val="14"/>
        <color rgb="FF21335B"/>
        <rFont val="Barlow"/>
      </rPr>
      <t xml:space="preserve"> 17.134</t>
    </r>
  </si>
  <si>
    <t xml:space="preserve">Performance Jun-25: </t>
  </si>
  <si>
    <r>
      <t xml:space="preserve">CDI LÍQUIDO: </t>
    </r>
    <r>
      <rPr>
        <sz val="14"/>
        <color rgb="FF21335B"/>
        <rFont val="Barlow"/>
      </rPr>
      <t xml:space="preserve">129,39% do CDI líquido, equivalente a 109,98% do CDI bruto. </t>
    </r>
  </si>
  <si>
    <r>
      <t>COTA PATRIMONIAL:</t>
    </r>
    <r>
      <rPr>
        <sz val="14"/>
        <color rgb="FF21335B"/>
        <rFont val="Barlow"/>
      </rPr>
      <t xml:space="preserve"> R$ 9,95</t>
    </r>
  </si>
  <si>
    <r>
      <t xml:space="preserve">COTA MERCADO: </t>
    </r>
    <r>
      <rPr>
        <sz val="14"/>
        <color rgb="FF21335B"/>
        <rFont val="Barlow"/>
      </rPr>
      <t>R$ 8,96</t>
    </r>
  </si>
  <si>
    <r>
      <t>DIVIDEND YIELD (mês):</t>
    </r>
    <r>
      <rPr>
        <sz val="14"/>
        <color rgb="FF21335B"/>
        <rFont val="Barlow"/>
      </rPr>
      <t xml:space="preserve"> 1,21% a.m. (ou 15,48% a.a)</t>
    </r>
  </si>
  <si>
    <r>
      <t>DIVIDEND YIELD (12M):</t>
    </r>
    <r>
      <rPr>
        <sz val="14"/>
        <color rgb="FF21335B"/>
        <rFont val="Barlow"/>
      </rPr>
      <t xml:space="preserve"> 16,62% a.a.</t>
    </r>
  </si>
  <si>
    <r>
      <t>RETORNO DESDE O INÍCIO:</t>
    </r>
    <r>
      <rPr>
        <sz val="14"/>
        <color rgb="FF21335B"/>
        <rFont val="Barlow"/>
      </rPr>
      <t xml:space="preserve"> 65,97% (175,11% do CDI líquido)</t>
    </r>
  </si>
  <si>
    <r>
      <t>LIQUIDEZ DIÁRIA:</t>
    </r>
    <r>
      <rPr>
        <sz val="14"/>
        <color rgb="FF21335B"/>
        <rFont val="Barlow"/>
      </rPr>
      <t xml:space="preserve"> R$ 806 mil/dia</t>
    </r>
  </si>
  <si>
    <t>Atualização - Junho 2025</t>
  </si>
  <si>
    <t>CRI ENSEADA</t>
  </si>
  <si>
    <t>SP</t>
  </si>
  <si>
    <t>BRIMWLCRIMG5 / BRIMWLCRIMH3</t>
  </si>
  <si>
    <t>O projeto Enseada Palms, é uma incorporação vertical desenvolvida em Ubatuba, litoral de São Paulo. O mercado imobiliário da região tem demonstrado um crescimento consistente nos últimos anos, impulsionado principalmente pela valorização das propriedades localizadas próximas da costa de suas 102 praias. A escassez de novos lançamentos imobiliários, devido a restrições ambientais, é o principal fator que contribui para a valorização dos imóveis. O empreendimento é composto por 3 torres, com apartamentos de 80 a 220m², com um clube integrado e saída direta para a praia de Enseada, que explica o nome do projeto A operação foi modelada para que a razão de garantia seja bem robusta e sem risco de vendas, visto que o empreendimento atingiu 68% de vendas em apenas 6 meses de seu lançamento, com um valor médio de R$ 18.600/m²</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</si>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</sst>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 numFmtId="179" formatCode="_-&quot;R$&quot;\ * #,##0.00_-;\-&quot;R$&quot;\ * #,##0.00_-;_-&quot;R$&quot;\ * &quot;-&quot;??_-;_-@_-"/>
    <numFmt numFmtId="180" formatCode="_-* #,##0.00_-;\-* #,##0.00_-;_-* &quot;-&quot;??_-;_-@_-"/>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30">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right/>
      <top style="dotted">
        <color indexed="64"/>
      </top>
      <bottom style="dotted">
        <color rgb="FF585856"/>
      </bottom>
      <diagonal/>
    </border>
    <border>
      <left/>
      <right/>
      <top style="dotted">
        <color indexed="64"/>
      </top>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0" fontId="48" fillId="0" borderId="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xf numFmtId="9" fontId="3" fillId="0" borderId="0" applyFont="0" applyFill="0" applyBorder="0" applyAlignment="0" applyProtection="0"/>
    <xf numFmtId="179" fontId="3" fillId="0" borderId="0" applyFont="0" applyFill="0" applyBorder="0" applyAlignment="0" applyProtection="0"/>
  </cellStyleXfs>
  <cellXfs count="198">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22" fillId="0" borderId="25" xfId="0" applyFont="1" applyBorder="1" applyAlignment="1">
      <alignment horizontal="center" vertical="center"/>
    </xf>
    <xf numFmtId="0" fontId="22" fillId="0" borderId="24" xfId="0" applyFont="1" applyBorder="1" applyAlignment="1">
      <alignment horizontal="center" vertical="center" wrapText="1"/>
    </xf>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6"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7"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0" fillId="0" borderId="0" xfId="0"/>
    <xf numFmtId="0" fontId="1" fillId="0" borderId="0" xfId="0" applyFont="1"/>
    <xf numFmtId="0" fontId="1" fillId="0" borderId="0" xfId="0" applyFont="1" applyAlignment="1">
      <alignment horizontal="center"/>
    </xf>
    <xf numFmtId="0" fontId="1" fillId="4" borderId="0" xfId="0" applyFont="1" applyFill="1"/>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Dividendos!$X$7:$X$45</c:f>
              <c:numCache>
                <c:formatCode>mmm\-yy</c:formatCode>
                <c:ptCount val="39"/>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numCache>
            </c:numRef>
          </c:cat>
          <c:val>
            <c:numRef>
              <c:f>Dividendos!$Y$7:$Y$45</c:f>
              <c:numCache>
                <c:formatCode>"R$"#,##0.00_);[Red]\("R$"#,##0.00\)</c:formatCode>
                <c:ptCount val="39"/>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Cotistas!$B$8:$B$47</c:f>
              <c:numCache>
                <c:formatCode>mmm\-yy</c:formatCode>
                <c:ptCount val="40"/>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numCache>
            </c:numRef>
          </c:cat>
          <c:val>
            <c:numRef>
              <c:f>Cotistas!$C$8:$C$47</c:f>
              <c:numCache>
                <c:formatCode>General</c:formatCode>
                <c:ptCount val="40"/>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126558</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558818</xdr:colOff>
      <xdr:row>45</xdr:row>
      <xdr:rowOff>11341</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504339</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545987</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482742</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1057752</xdr:colOff>
      <xdr:row>4</xdr:row>
      <xdr:rowOff>28575</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328083</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697985</xdr:colOff>
      <xdr:row>2</xdr:row>
      <xdr:rowOff>28575</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5" headerRowDxfId="12" dataDxfId="11" totalsRowDxfId="10">
  <autoFilter ref="X6:Z45"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47" totalsRowShown="0" headerRowDxfId="3" dataDxfId="2">
  <autoFilter ref="B7:C47"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1"/>
  <sheetViews>
    <sheetView showGridLines="0" tabSelected="1" zoomScale="70" zoomScaleNormal="70" zoomScaleSheetLayoutView="40" zoomScalePageLayoutView="60" workbookViewId="0">
      <selection activeCell="B54" sqref="B54"/>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45809</v>
      </c>
    </row>
    <row r="2" spans="1:2" ht="29.4" customHeight="1" x14ac:dyDescent="0.4">
      <c r="A2" s="41"/>
      <c r="B2" s="24"/>
    </row>
    <row r="3" spans="1:2" ht="48.65" customHeight="1" x14ac:dyDescent="0.35">
      <c r="A3" s="41"/>
      <c r="B3" s="46" t="s">
        <v>98</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175</v>
      </c>
    </row>
    <row r="25" spans="1:2" ht="21" x14ac:dyDescent="0.35">
      <c r="B25" s="115" t="s">
        <v>176</v>
      </c>
    </row>
    <row r="26" spans="1:2" ht="21" x14ac:dyDescent="0.35">
      <c r="B26" s="115" t="s">
        <v>159</v>
      </c>
    </row>
    <row r="27" spans="1:2" ht="21" x14ac:dyDescent="0.35">
      <c r="B27" s="115" t="s">
        <v>177</v>
      </c>
    </row>
    <row r="28" spans="1:2" ht="16" x14ac:dyDescent="0.4">
      <c r="B28" s="116"/>
    </row>
    <row r="29" spans="1:2" ht="32.4" customHeight="1" x14ac:dyDescent="0.35">
      <c r="B29" s="120" t="s">
        <v>13</v>
      </c>
    </row>
    <row r="30" spans="1:2" ht="16" x14ac:dyDescent="0.4">
      <c r="B30" s="116"/>
    </row>
    <row r="31" spans="1:2" ht="48.65" customHeight="1" x14ac:dyDescent="0.35">
      <c r="A31" s="41"/>
      <c r="B31" s="114" t="s">
        <v>178</v>
      </c>
    </row>
    <row r="32" spans="1:2" ht="20.399999999999999" customHeight="1" x14ac:dyDescent="0.35">
      <c r="B32" s="118"/>
    </row>
    <row r="33" spans="2:2" ht="21" x14ac:dyDescent="0.35">
      <c r="B33" s="112" t="s">
        <v>179</v>
      </c>
    </row>
    <row r="34" spans="2:2" ht="21" x14ac:dyDescent="0.35">
      <c r="B34" s="112" t="s">
        <v>180</v>
      </c>
    </row>
    <row r="35" spans="2:2" ht="21" x14ac:dyDescent="0.35">
      <c r="B35" s="112" t="s">
        <v>181</v>
      </c>
    </row>
    <row r="36" spans="2:2" ht="21" x14ac:dyDescent="0.35">
      <c r="B36" s="112" t="s">
        <v>158</v>
      </c>
    </row>
    <row r="37" spans="2:2" ht="21" x14ac:dyDescent="0.35">
      <c r="B37" s="112" t="s">
        <v>182</v>
      </c>
    </row>
    <row r="38" spans="2:2" ht="21" x14ac:dyDescent="0.35">
      <c r="B38" s="112" t="s">
        <v>183</v>
      </c>
    </row>
    <row r="39" spans="2:2" ht="21" x14ac:dyDescent="0.35">
      <c r="B39" s="112" t="s">
        <v>184</v>
      </c>
    </row>
    <row r="40" spans="2:2" ht="21" x14ac:dyDescent="0.35">
      <c r="B40" s="112" t="s">
        <v>185</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16</v>
      </c>
    </row>
    <row r="49" spans="2:2" ht="18.5" x14ac:dyDescent="0.5">
      <c r="B49" s="22" t="s">
        <v>17</v>
      </c>
    </row>
    <row r="50" spans="2:2" ht="18.5" x14ac:dyDescent="0.5">
      <c r="B50" s="22" t="s">
        <v>18</v>
      </c>
    </row>
    <row r="51" spans="2:2" ht="16" x14ac:dyDescent="0.4">
      <c r="B51" s="1"/>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50"/>
  <sheetViews>
    <sheetView topLeftCell="A20" zoomScale="60" zoomScaleNormal="60" workbookViewId="0">
      <selection activeCell="C6" sqref="C6"/>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5" t="s">
        <v>19</v>
      </c>
      <c r="C3" s="175"/>
      <c r="D3" s="24"/>
      <c r="E3" s="24"/>
      <c r="F3" s="24"/>
      <c r="G3" s="24"/>
      <c r="H3" s="24"/>
      <c r="I3" s="24"/>
      <c r="J3" s="24"/>
      <c r="K3" s="24"/>
      <c r="L3" s="24"/>
      <c r="M3" s="24"/>
      <c r="N3" s="24"/>
      <c r="O3" s="24"/>
      <c r="P3" s="24"/>
      <c r="Q3" s="24"/>
    </row>
    <row r="4" spans="1:17" s="25" customFormat="1" ht="24" customHeight="1" x14ac:dyDescent="0.4">
      <c r="B4" s="176" t="s">
        <v>186</v>
      </c>
      <c r="C4" s="176"/>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7" t="s">
        <v>20</v>
      </c>
      <c r="B6" s="178"/>
      <c r="C6" s="106" t="s">
        <v>21</v>
      </c>
      <c r="D6" s="106" t="s">
        <v>22</v>
      </c>
      <c r="E6" s="106" t="s">
        <v>23</v>
      </c>
      <c r="F6" s="107" t="s">
        <v>24</v>
      </c>
      <c r="G6" s="107" t="s">
        <v>25</v>
      </c>
      <c r="H6" s="107" t="s">
        <v>26</v>
      </c>
      <c r="I6" s="107" t="s">
        <v>27</v>
      </c>
      <c r="J6" s="122" t="s">
        <v>28</v>
      </c>
      <c r="K6" s="123" t="s">
        <v>29</v>
      </c>
      <c r="L6" s="108" t="s">
        <v>30</v>
      </c>
      <c r="M6" s="107" t="s">
        <v>31</v>
      </c>
      <c r="N6" s="109" t="s">
        <v>93</v>
      </c>
      <c r="O6" s="107" t="s">
        <v>32</v>
      </c>
      <c r="P6" s="26" t="s">
        <v>33</v>
      </c>
      <c r="Q6" s="108" t="s">
        <v>34</v>
      </c>
    </row>
    <row r="7" spans="1:17" customFormat="1" ht="129.65" customHeight="1" x14ac:dyDescent="0.35">
      <c r="A7" s="173" t="s">
        <v>35</v>
      </c>
      <c r="B7" s="173"/>
      <c r="C7" s="28" t="s">
        <v>36</v>
      </c>
      <c r="D7" s="29" t="s">
        <v>37</v>
      </c>
      <c r="E7" s="29" t="s">
        <v>38</v>
      </c>
      <c r="F7" s="29" t="s">
        <v>39</v>
      </c>
      <c r="G7" s="30">
        <v>0.12</v>
      </c>
      <c r="H7" s="31">
        <v>2.5434614345209363</v>
      </c>
      <c r="I7" s="30">
        <v>8.9926133569099495E-2</v>
      </c>
      <c r="J7" s="32">
        <v>59000</v>
      </c>
      <c r="K7" s="32">
        <v>29500</v>
      </c>
      <c r="L7" s="30">
        <f>K7/J7</f>
        <v>0.5</v>
      </c>
      <c r="M7" s="33">
        <v>48884</v>
      </c>
      <c r="N7" s="30">
        <v>1.7140416137724248</v>
      </c>
      <c r="O7" s="34" t="s">
        <v>162</v>
      </c>
      <c r="P7" s="29" t="s">
        <v>40</v>
      </c>
      <c r="Q7" s="30">
        <f>1/N7</f>
        <v>0.58341640714259291</v>
      </c>
    </row>
    <row r="8" spans="1:17" customFormat="1" ht="133" customHeight="1" x14ac:dyDescent="0.35">
      <c r="A8" s="174" t="s">
        <v>41</v>
      </c>
      <c r="B8" s="174"/>
      <c r="C8" s="28" t="s">
        <v>42</v>
      </c>
      <c r="D8" s="29" t="s">
        <v>43</v>
      </c>
      <c r="E8" s="29" t="s">
        <v>44</v>
      </c>
      <c r="F8" s="29" t="s">
        <v>39</v>
      </c>
      <c r="G8" s="30" t="s">
        <v>148</v>
      </c>
      <c r="H8" s="31">
        <v>2.2599999999999998</v>
      </c>
      <c r="I8" s="30">
        <v>6.9893271276345634E-2</v>
      </c>
      <c r="J8" s="32">
        <v>60000</v>
      </c>
      <c r="K8" s="32">
        <v>34200</v>
      </c>
      <c r="L8" s="30">
        <f t="shared" ref="L8:L15" si="0">K8/J8</f>
        <v>0.56999999999999995</v>
      </c>
      <c r="M8" s="33">
        <v>48335</v>
      </c>
      <c r="N8" s="30">
        <v>0.5</v>
      </c>
      <c r="O8" s="36" t="s">
        <v>45</v>
      </c>
      <c r="P8" s="29" t="s">
        <v>40</v>
      </c>
      <c r="Q8" s="30">
        <f t="shared" ref="Q8:Q17" si="1">1/N8</f>
        <v>2</v>
      </c>
    </row>
    <row r="9" spans="1:17" customFormat="1" ht="121.5" customHeight="1" x14ac:dyDescent="0.35">
      <c r="A9" s="174" t="s">
        <v>46</v>
      </c>
      <c r="B9" s="174"/>
      <c r="C9" s="28" t="s">
        <v>47</v>
      </c>
      <c r="D9" s="29" t="s">
        <v>43</v>
      </c>
      <c r="E9" s="29" t="s">
        <v>48</v>
      </c>
      <c r="F9" s="29" t="s">
        <v>49</v>
      </c>
      <c r="G9" s="30">
        <v>0.125</v>
      </c>
      <c r="H9" s="31">
        <v>4.6608879999999999</v>
      </c>
      <c r="I9" s="30">
        <v>0.10906874540645019</v>
      </c>
      <c r="J9" s="32">
        <v>101580</v>
      </c>
      <c r="K9" s="32">
        <v>50607</v>
      </c>
      <c r="L9" s="30">
        <f t="shared" si="0"/>
        <v>0.498198464264619</v>
      </c>
      <c r="M9" s="33">
        <v>47696</v>
      </c>
      <c r="N9" s="30">
        <v>0.52717711905128051</v>
      </c>
      <c r="O9" s="36" t="s">
        <v>50</v>
      </c>
      <c r="P9" s="29" t="s">
        <v>51</v>
      </c>
      <c r="Q9" s="30">
        <f t="shared" si="1"/>
        <v>1.8968956805250234</v>
      </c>
    </row>
    <row r="10" spans="1:17" customFormat="1" ht="107.25" customHeight="1" x14ac:dyDescent="0.35">
      <c r="A10" s="174" t="s">
        <v>52</v>
      </c>
      <c r="B10" s="174"/>
      <c r="C10" s="28" t="s">
        <v>53</v>
      </c>
      <c r="D10" s="29" t="s">
        <v>37</v>
      </c>
      <c r="E10" s="29" t="s">
        <v>54</v>
      </c>
      <c r="F10" s="29" t="s">
        <v>39</v>
      </c>
      <c r="G10" s="30">
        <v>0.13</v>
      </c>
      <c r="H10" s="31">
        <v>1.6630534315912888</v>
      </c>
      <c r="I10" s="30">
        <v>9.029974400556659E-2</v>
      </c>
      <c r="J10" s="32">
        <v>58100</v>
      </c>
      <c r="K10" s="32">
        <v>35810</v>
      </c>
      <c r="L10" s="30">
        <f t="shared" si="0"/>
        <v>0.61635111876075732</v>
      </c>
      <c r="M10" s="33">
        <v>48458</v>
      </c>
      <c r="N10" s="30">
        <v>0.79711111131404133</v>
      </c>
      <c r="O10" s="43" t="s">
        <v>160</v>
      </c>
      <c r="P10" s="29" t="s">
        <v>55</v>
      </c>
      <c r="Q10" s="30">
        <f t="shared" si="1"/>
        <v>1.2545302477988236</v>
      </c>
    </row>
    <row r="11" spans="1:17" customFormat="1" ht="107.25" customHeight="1" x14ac:dyDescent="0.35">
      <c r="A11" s="174" t="s">
        <v>56</v>
      </c>
      <c r="B11" s="174"/>
      <c r="C11" s="28" t="s">
        <v>57</v>
      </c>
      <c r="D11" s="29" t="s">
        <v>43</v>
      </c>
      <c r="E11" s="29" t="s">
        <v>58</v>
      </c>
      <c r="F11" s="29" t="s">
        <v>39</v>
      </c>
      <c r="G11" s="30">
        <v>0.1215</v>
      </c>
      <c r="H11" s="31">
        <v>3.3434115958918578</v>
      </c>
      <c r="I11" s="30">
        <v>4.6892857489156975E-2</v>
      </c>
      <c r="J11" s="32">
        <v>80425</v>
      </c>
      <c r="K11" s="32">
        <v>36558</v>
      </c>
      <c r="L11" s="30">
        <f t="shared" si="0"/>
        <v>0.45456014920733601</v>
      </c>
      <c r="M11" s="33">
        <v>49249</v>
      </c>
      <c r="N11" s="30">
        <v>0.38339327071601886</v>
      </c>
      <c r="O11" s="43" t="s">
        <v>59</v>
      </c>
      <c r="P11" s="29" t="s">
        <v>60</v>
      </c>
      <c r="Q11" s="30">
        <f t="shared" si="1"/>
        <v>2.6082878244900249</v>
      </c>
    </row>
    <row r="12" spans="1:17" customFormat="1" ht="107.25" customHeight="1" x14ac:dyDescent="0.35">
      <c r="A12" s="174" t="s">
        <v>123</v>
      </c>
      <c r="B12" s="174"/>
      <c r="C12" s="28" t="s">
        <v>124</v>
      </c>
      <c r="D12" s="29" t="s">
        <v>37</v>
      </c>
      <c r="E12" s="29" t="s">
        <v>44</v>
      </c>
      <c r="F12" s="29" t="s">
        <v>39</v>
      </c>
      <c r="G12" s="30">
        <v>0.1394</v>
      </c>
      <c r="H12" s="31">
        <v>0.13401178724573864</v>
      </c>
      <c r="I12" s="30">
        <v>6.1338268939978399E-4</v>
      </c>
      <c r="J12" s="32">
        <v>15000</v>
      </c>
      <c r="K12" s="32">
        <v>1040</v>
      </c>
      <c r="L12" s="30">
        <f t="shared" si="0"/>
        <v>6.933333333333333E-2</v>
      </c>
      <c r="M12" s="33">
        <v>46539</v>
      </c>
      <c r="N12" s="30">
        <v>0.20568670902464326</v>
      </c>
      <c r="O12" s="151" t="s">
        <v>125</v>
      </c>
      <c r="P12" s="29" t="s">
        <v>60</v>
      </c>
      <c r="Q12" s="30">
        <f t="shared" si="1"/>
        <v>4.8617628467194267</v>
      </c>
    </row>
    <row r="13" spans="1:17" customFormat="1" ht="107.25" customHeight="1" x14ac:dyDescent="0.35">
      <c r="A13" s="174" t="s">
        <v>61</v>
      </c>
      <c r="B13" s="174"/>
      <c r="C13" s="28" t="s">
        <v>62</v>
      </c>
      <c r="D13" s="29" t="s">
        <v>63</v>
      </c>
      <c r="E13" s="29" t="s">
        <v>64</v>
      </c>
      <c r="F13" s="29" t="s">
        <v>39</v>
      </c>
      <c r="G13" s="30">
        <v>0.17</v>
      </c>
      <c r="H13" s="31">
        <v>4.4075823031419477</v>
      </c>
      <c r="I13" s="30">
        <v>6.8376260512488843E-4</v>
      </c>
      <c r="J13" s="32">
        <v>25431</v>
      </c>
      <c r="K13" s="32">
        <v>587</v>
      </c>
      <c r="L13" s="30">
        <f t="shared" si="0"/>
        <v>2.3082065196020605E-2</v>
      </c>
      <c r="M13" s="33">
        <v>47392</v>
      </c>
      <c r="N13" s="30">
        <v>0.23390245841077392</v>
      </c>
      <c r="O13" s="152" t="s">
        <v>65</v>
      </c>
      <c r="P13" s="29" t="s">
        <v>51</v>
      </c>
      <c r="Q13" s="30">
        <f t="shared" si="1"/>
        <v>4.2752864026928004</v>
      </c>
    </row>
    <row r="14" spans="1:17" customFormat="1" ht="107.25" customHeight="1" x14ac:dyDescent="0.35">
      <c r="A14" s="174" t="s">
        <v>152</v>
      </c>
      <c r="B14" s="174"/>
      <c r="C14" s="28" t="s">
        <v>153</v>
      </c>
      <c r="D14" s="29" t="s">
        <v>43</v>
      </c>
      <c r="E14" s="29" t="s">
        <v>54</v>
      </c>
      <c r="F14" s="29" t="s">
        <v>39</v>
      </c>
      <c r="G14" s="30">
        <v>0.12</v>
      </c>
      <c r="H14" s="31">
        <v>4.3291690474025968</v>
      </c>
      <c r="I14" s="30">
        <v>1.917424933623443E-2</v>
      </c>
      <c r="J14" s="32">
        <v>31956</v>
      </c>
      <c r="K14" s="32">
        <v>7723</v>
      </c>
      <c r="L14" s="30">
        <f t="shared" si="0"/>
        <v>0.24167605457504068</v>
      </c>
      <c r="M14" s="33">
        <v>54697</v>
      </c>
      <c r="N14" s="30">
        <v>0.83367997125423765</v>
      </c>
      <c r="O14" s="37" t="s">
        <v>163</v>
      </c>
      <c r="P14" s="29" t="s">
        <v>145</v>
      </c>
      <c r="Q14" s="30">
        <f t="shared" si="1"/>
        <v>1.1995010489403273</v>
      </c>
    </row>
    <row r="15" spans="1:17" customFormat="1" ht="107.25" customHeight="1" x14ac:dyDescent="0.35">
      <c r="A15" s="174" t="s">
        <v>187</v>
      </c>
      <c r="B15" s="174"/>
      <c r="C15" s="28" t="s">
        <v>190</v>
      </c>
      <c r="D15" s="29" t="s">
        <v>37</v>
      </c>
      <c r="E15" s="29" t="s">
        <v>188</v>
      </c>
      <c r="F15" s="29" t="s">
        <v>39</v>
      </c>
      <c r="G15" s="30">
        <v>0.12</v>
      </c>
      <c r="H15" s="31">
        <v>1.0641268645627411</v>
      </c>
      <c r="I15" s="30">
        <v>9.7666678630411626E-3</v>
      </c>
      <c r="J15" s="32">
        <v>51339</v>
      </c>
      <c r="K15" s="32">
        <v>4000</v>
      </c>
      <c r="L15" s="30">
        <f t="shared" si="0"/>
        <v>7.7913477083698557E-2</v>
      </c>
      <c r="M15" s="33">
        <v>47543</v>
      </c>
      <c r="N15" s="30">
        <v>0.28552213595072745</v>
      </c>
      <c r="O15" s="37" t="s">
        <v>189</v>
      </c>
      <c r="P15" s="29" t="s">
        <v>40</v>
      </c>
      <c r="Q15" s="30">
        <f t="shared" si="1"/>
        <v>3.5023554186795871</v>
      </c>
    </row>
    <row r="16" spans="1:17" customFormat="1" ht="107.25" customHeight="1" x14ac:dyDescent="0.35">
      <c r="A16" s="174" t="s">
        <v>66</v>
      </c>
      <c r="B16" s="174"/>
      <c r="C16" s="28" t="s">
        <v>67</v>
      </c>
      <c r="D16" s="29" t="s">
        <v>63</v>
      </c>
      <c r="E16" s="29" t="s">
        <v>68</v>
      </c>
      <c r="F16" s="29" t="s">
        <v>49</v>
      </c>
      <c r="G16" s="30">
        <v>0.1</v>
      </c>
      <c r="H16" s="35" t="s">
        <v>69</v>
      </c>
      <c r="I16" s="30">
        <v>0.10233839320257969</v>
      </c>
      <c r="J16" s="32" t="s">
        <v>69</v>
      </c>
      <c r="K16" s="32" t="s">
        <v>69</v>
      </c>
      <c r="L16" s="37" t="s">
        <v>69</v>
      </c>
      <c r="M16" s="33" t="s">
        <v>69</v>
      </c>
      <c r="N16" s="30" t="s">
        <v>69</v>
      </c>
      <c r="O16" s="37" t="s">
        <v>69</v>
      </c>
      <c r="P16" s="29" t="s">
        <v>70</v>
      </c>
      <c r="Q16" s="37" t="s">
        <v>69</v>
      </c>
    </row>
    <row r="17" spans="1:17" customFormat="1" ht="107.25" customHeight="1" x14ac:dyDescent="0.35">
      <c r="A17" s="174" t="s">
        <v>72</v>
      </c>
      <c r="B17" s="174"/>
      <c r="C17" s="28"/>
      <c r="D17" s="29" t="s">
        <v>63</v>
      </c>
      <c r="E17" s="29">
        <v>1</v>
      </c>
      <c r="F17" s="29" t="s">
        <v>49</v>
      </c>
      <c r="G17" s="30">
        <v>0.23872053157552808</v>
      </c>
      <c r="H17" s="31">
        <v>0.23629897747724704</v>
      </c>
      <c r="I17" s="30">
        <v>1.4529771515817582E-2</v>
      </c>
      <c r="J17" s="37" t="s">
        <v>69</v>
      </c>
      <c r="K17" s="37" t="s">
        <v>69</v>
      </c>
      <c r="L17" s="37" t="s">
        <v>69</v>
      </c>
      <c r="M17" s="33">
        <v>45901</v>
      </c>
      <c r="N17" s="30">
        <v>0.2819293247492119</v>
      </c>
      <c r="O17" s="37" t="s">
        <v>69</v>
      </c>
      <c r="P17" s="29" t="s">
        <v>71</v>
      </c>
      <c r="Q17" s="30">
        <f t="shared" si="1"/>
        <v>3.5469882421402685</v>
      </c>
    </row>
    <row r="18" spans="1:17" customFormat="1" ht="164.5" customHeight="1" x14ac:dyDescent="0.35">
      <c r="A18" s="173" t="s">
        <v>73</v>
      </c>
      <c r="B18" s="173"/>
      <c r="C18" s="28" t="s">
        <v>74</v>
      </c>
      <c r="D18" s="29" t="s">
        <v>43</v>
      </c>
      <c r="E18" s="29" t="s">
        <v>44</v>
      </c>
      <c r="F18" s="29" t="s">
        <v>164</v>
      </c>
      <c r="G18" s="30">
        <v>0.13</v>
      </c>
      <c r="H18" s="31">
        <v>4.2803718130585429</v>
      </c>
      <c r="I18" s="30">
        <v>6.2992653623869091E-2</v>
      </c>
      <c r="J18" s="37" t="s">
        <v>69</v>
      </c>
      <c r="K18" s="37" t="s">
        <v>69</v>
      </c>
      <c r="L18" s="37" t="s">
        <v>69</v>
      </c>
      <c r="M18" s="33" t="s">
        <v>69</v>
      </c>
      <c r="N18" s="30">
        <v>0.78407778978455467</v>
      </c>
      <c r="O18" s="37" t="s">
        <v>69</v>
      </c>
      <c r="P18" s="29" t="s">
        <v>71</v>
      </c>
      <c r="Q18" s="30" t="s">
        <v>69</v>
      </c>
    </row>
    <row r="19" spans="1:17" customFormat="1" ht="161.5" customHeight="1" x14ac:dyDescent="0.35">
      <c r="A19" s="174" t="s">
        <v>75</v>
      </c>
      <c r="B19" s="174"/>
      <c r="C19" s="28" t="s">
        <v>74</v>
      </c>
      <c r="D19" s="29" t="s">
        <v>43</v>
      </c>
      <c r="E19" s="29" t="s">
        <v>44</v>
      </c>
      <c r="F19" s="29" t="s">
        <v>164</v>
      </c>
      <c r="G19" s="30">
        <v>0.13</v>
      </c>
      <c r="H19" s="31">
        <v>4.6442879659103529</v>
      </c>
      <c r="I19" s="30">
        <v>4.3572814356965181E-2</v>
      </c>
      <c r="J19" s="37" t="s">
        <v>69</v>
      </c>
      <c r="K19" s="37" t="s">
        <v>69</v>
      </c>
      <c r="L19" s="37" t="s">
        <v>69</v>
      </c>
      <c r="M19" s="37" t="s">
        <v>69</v>
      </c>
      <c r="N19" s="30">
        <v>0.86342085736932084</v>
      </c>
      <c r="O19" s="37" t="s">
        <v>69</v>
      </c>
      <c r="P19" s="29" t="s">
        <v>71</v>
      </c>
      <c r="Q19" s="30" t="s">
        <v>69</v>
      </c>
    </row>
    <row r="20" spans="1:17" customFormat="1" ht="107.25" customHeight="1" x14ac:dyDescent="0.35">
      <c r="A20" s="174" t="s">
        <v>76</v>
      </c>
      <c r="B20" s="174"/>
      <c r="C20" s="28" t="s">
        <v>77</v>
      </c>
      <c r="D20" s="29" t="s">
        <v>43</v>
      </c>
      <c r="E20" s="29" t="s">
        <v>44</v>
      </c>
      <c r="F20" s="29" t="s">
        <v>78</v>
      </c>
      <c r="G20" s="30">
        <v>0.13</v>
      </c>
      <c r="H20" s="31">
        <v>4.2700127811395481</v>
      </c>
      <c r="I20" s="30">
        <v>9.0257109467518526E-2</v>
      </c>
      <c r="J20" s="37" t="s">
        <v>69</v>
      </c>
      <c r="K20" s="37" t="s">
        <v>69</v>
      </c>
      <c r="L20" s="37" t="s">
        <v>69</v>
      </c>
      <c r="M20" s="33" t="s">
        <v>69</v>
      </c>
      <c r="N20" s="30">
        <v>0.67149974451307015</v>
      </c>
      <c r="O20" s="37" t="s">
        <v>69</v>
      </c>
      <c r="P20" s="29" t="s">
        <v>71</v>
      </c>
      <c r="Q20" s="30" t="s">
        <v>69</v>
      </c>
    </row>
    <row r="21" spans="1:17" customFormat="1" ht="107.25" customHeight="1" x14ac:dyDescent="0.35">
      <c r="A21" s="173" t="s">
        <v>79</v>
      </c>
      <c r="B21" s="173"/>
      <c r="C21" s="28" t="s">
        <v>80</v>
      </c>
      <c r="D21" s="29" t="s">
        <v>43</v>
      </c>
      <c r="E21" s="29" t="s">
        <v>44</v>
      </c>
      <c r="F21" s="29" t="s">
        <v>164</v>
      </c>
      <c r="G21" s="30">
        <v>0.12</v>
      </c>
      <c r="H21" s="31">
        <v>4.5940527115635854</v>
      </c>
      <c r="I21" s="30">
        <v>1.6701641703386387E-2</v>
      </c>
      <c r="J21" s="37" t="s">
        <v>69</v>
      </c>
      <c r="K21" s="37" t="s">
        <v>69</v>
      </c>
      <c r="L21" s="37" t="s">
        <v>69</v>
      </c>
      <c r="M21" s="33" t="s">
        <v>69</v>
      </c>
      <c r="N21" s="30">
        <v>0.73760363816594388</v>
      </c>
      <c r="O21" s="37" t="s">
        <v>69</v>
      </c>
      <c r="P21" s="29" t="s">
        <v>71</v>
      </c>
      <c r="Q21" s="30" t="s">
        <v>69</v>
      </c>
    </row>
    <row r="22" spans="1:17" customFormat="1" ht="107.25" customHeight="1" x14ac:dyDescent="0.35">
      <c r="A22" s="173" t="s">
        <v>166</v>
      </c>
      <c r="B22" s="173"/>
      <c r="C22" s="28" t="s">
        <v>167</v>
      </c>
      <c r="D22" s="29" t="s">
        <v>43</v>
      </c>
      <c r="E22" s="166" t="s">
        <v>168</v>
      </c>
      <c r="F22" s="29" t="s">
        <v>164</v>
      </c>
      <c r="G22" s="30">
        <v>0.12</v>
      </c>
      <c r="H22" s="168">
        <v>7.17316149679682</v>
      </c>
      <c r="I22" s="167">
        <v>0.10439972771181383</v>
      </c>
      <c r="J22" s="37" t="s">
        <v>69</v>
      </c>
      <c r="K22" s="37" t="s">
        <v>69</v>
      </c>
      <c r="L22" s="37" t="s">
        <v>69</v>
      </c>
      <c r="M22" s="33" t="s">
        <v>69</v>
      </c>
      <c r="N22" s="167">
        <v>0.93996884697205696</v>
      </c>
      <c r="O22" s="37" t="s">
        <v>69</v>
      </c>
      <c r="P22" s="29" t="s">
        <v>71</v>
      </c>
      <c r="Q22" s="30" t="s">
        <v>69</v>
      </c>
    </row>
    <row r="23" spans="1:17" customFormat="1" ht="18.75" customHeight="1" x14ac:dyDescent="0.35">
      <c r="A23" s="25"/>
      <c r="B23" s="38"/>
      <c r="C23" s="25"/>
      <c r="D23" s="25"/>
      <c r="E23" s="25"/>
      <c r="F23" s="25"/>
      <c r="G23" s="25"/>
      <c r="H23" s="25"/>
      <c r="I23" s="25"/>
      <c r="J23" s="25"/>
      <c r="K23" s="25"/>
      <c r="L23" s="39"/>
      <c r="M23" s="25"/>
      <c r="N23" s="25"/>
      <c r="O23" s="40"/>
      <c r="P23" s="25"/>
      <c r="Q23" s="2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row r="49" spans="1:17" customFormat="1" ht="18.75" customHeight="1" x14ac:dyDescent="0.35">
      <c r="A49" s="15"/>
      <c r="B49" s="15"/>
      <c r="C49" s="15"/>
      <c r="D49" s="15"/>
      <c r="E49" s="15"/>
      <c r="F49" s="16"/>
      <c r="G49" s="15"/>
      <c r="H49" s="15"/>
      <c r="I49" s="17"/>
      <c r="J49" s="17"/>
      <c r="K49" s="17"/>
      <c r="L49" s="17"/>
      <c r="M49" s="18"/>
      <c r="N49" s="17"/>
      <c r="O49" s="15"/>
      <c r="P49" s="15"/>
      <c r="Q49" s="15"/>
    </row>
    <row r="50" spans="1:17" customFormat="1" ht="18.75" customHeight="1" x14ac:dyDescent="0.35">
      <c r="A50" s="15"/>
      <c r="B50" s="15"/>
      <c r="C50" s="15"/>
      <c r="D50" s="15"/>
      <c r="E50" s="15"/>
      <c r="F50" s="16"/>
      <c r="G50" s="15"/>
      <c r="H50" s="15"/>
      <c r="I50" s="17"/>
      <c r="J50" s="17"/>
      <c r="K50" s="17"/>
      <c r="L50" s="17"/>
      <c r="M50" s="18"/>
      <c r="N50" s="17"/>
      <c r="O50" s="15"/>
      <c r="P50" s="15"/>
      <c r="Q50" s="15"/>
    </row>
  </sheetData>
  <autoFilter ref="A6:Q21" xr:uid="{00000000-0001-0000-0100-000000000000}">
    <filterColumn colId="0" showButton="0"/>
  </autoFilter>
  <mergeCells count="19">
    <mergeCell ref="B3:C3"/>
    <mergeCell ref="B4:C4"/>
    <mergeCell ref="A17:B17"/>
    <mergeCell ref="A18:B18"/>
    <mergeCell ref="A19:B19"/>
    <mergeCell ref="A14:B14"/>
    <mergeCell ref="A6:B6"/>
    <mergeCell ref="A9:B9"/>
    <mergeCell ref="A10:B10"/>
    <mergeCell ref="A11:B11"/>
    <mergeCell ref="A13:B13"/>
    <mergeCell ref="A12:B12"/>
    <mergeCell ref="A15:B15"/>
    <mergeCell ref="A22:B22"/>
    <mergeCell ref="A20:B20"/>
    <mergeCell ref="A21:B21"/>
    <mergeCell ref="A7:B7"/>
    <mergeCell ref="A8:B8"/>
    <mergeCell ref="A16:B16"/>
  </mergeCells>
  <pageMargins left="0.511811024" right="0.511811024" top="0.78740157499999996" bottom="0.78740157499999996" header="0.31496062000000002" footer="0.31496062000000002"/>
  <pageSetup paperSize="9" scale="1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5"/>
  <sheetViews>
    <sheetView showGridLines="0" topLeftCell="A31" zoomScale="60" zoomScaleNormal="60" workbookViewId="0">
      <selection activeCell="U45" sqref="U45"/>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9" t="s">
        <v>97</v>
      </c>
      <c r="C2" s="179"/>
      <c r="D2" s="179"/>
      <c r="E2" s="179"/>
      <c r="F2" s="179"/>
      <c r="G2" s="179"/>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83</v>
      </c>
      <c r="Y6" s="94" t="s">
        <v>84</v>
      </c>
      <c r="Z6" s="90" t="s">
        <v>85</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9">
        <v>45413</v>
      </c>
      <c r="Y32" s="160">
        <v>0.12</v>
      </c>
      <c r="Z32" s="161">
        <v>1.1900000000000001E-2</v>
      </c>
    </row>
    <row r="33" spans="24:26" ht="16" x14ac:dyDescent="0.4">
      <c r="X33" s="97">
        <v>45444</v>
      </c>
      <c r="Y33" s="95">
        <v>0.18</v>
      </c>
      <c r="Z33" s="91">
        <v>1.7999999999999999E-2</v>
      </c>
    </row>
    <row r="34" spans="24:26" ht="16" x14ac:dyDescent="0.4">
      <c r="X34" s="159">
        <v>45474</v>
      </c>
      <c r="Y34" s="160">
        <v>0.13500000000000001</v>
      </c>
      <c r="Z34" s="161">
        <v>1.3387473845434065E-2</v>
      </c>
    </row>
    <row r="35" spans="24:26" ht="16" x14ac:dyDescent="0.4">
      <c r="X35" s="97">
        <v>45505</v>
      </c>
      <c r="Y35" s="95">
        <v>0.13500000000000001</v>
      </c>
      <c r="Z35" s="91">
        <v>1.3412214546620099E-2</v>
      </c>
    </row>
    <row r="36" spans="24:26" ht="16" x14ac:dyDescent="0.4">
      <c r="X36" s="159">
        <v>45536</v>
      </c>
      <c r="Y36" s="160">
        <v>0.13500000000000001</v>
      </c>
      <c r="Z36" s="161">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T40"/>
  <sheetViews>
    <sheetView showGridLines="0" zoomScale="63" zoomScaleNormal="63" workbookViewId="0">
      <selection activeCell="H23" sqref="H23"/>
    </sheetView>
  </sheetViews>
  <sheetFormatPr defaultColWidth="8.81640625" defaultRowHeight="16" x14ac:dyDescent="0.4"/>
  <cols>
    <col min="1" max="1" width="17.36328125" style="1" customWidth="1"/>
    <col min="2" max="2" width="14.1796875" style="2" customWidth="1"/>
    <col min="3" max="3" width="17.08984375" style="1" customWidth="1"/>
    <col min="4" max="4" width="18.81640625" style="1" customWidth="1"/>
    <col min="5" max="5" width="8.81640625" style="1"/>
    <col min="6" max="6" width="21.08984375" style="1" bestFit="1" customWidth="1"/>
    <col min="7" max="7" width="12" style="188" customWidth="1"/>
    <col min="8" max="13" width="12" style="1" customWidth="1"/>
    <col min="14" max="14" width="12" style="1" bestFit="1" customWidth="1"/>
    <col min="15" max="16" width="12.90625" style="1" bestFit="1" customWidth="1"/>
    <col min="17" max="17" width="12.90625" style="1" customWidth="1"/>
    <col min="18" max="19" width="12.36328125" style="1" bestFit="1" customWidth="1"/>
    <col min="20" max="20" width="12.90625" style="1" customWidth="1"/>
    <col min="21" max="21" width="12.90625" style="1" bestFit="1" customWidth="1"/>
    <col min="22" max="23" width="12.36328125" style="1" bestFit="1" customWidth="1"/>
    <col min="24" max="24" width="12" style="1" bestFit="1" customWidth="1"/>
    <col min="25" max="25" width="12.36328125" style="1" bestFit="1" customWidth="1"/>
    <col min="26" max="29" width="12.90625" style="1" bestFit="1" customWidth="1"/>
    <col min="30" max="30" width="12.36328125" style="1" bestFit="1" customWidth="1"/>
    <col min="31" max="32" width="12" style="1" bestFit="1" customWidth="1"/>
    <col min="33" max="33" width="12.90625" style="1" customWidth="1"/>
    <col min="34" max="35" width="12.90625" style="1" bestFit="1" customWidth="1"/>
    <col min="36" max="36" width="12.36328125" style="1" bestFit="1" customWidth="1"/>
    <col min="37" max="37" width="12.90625" style="1" customWidth="1"/>
    <col min="38" max="38" width="12.90625" style="1" bestFit="1" customWidth="1"/>
    <col min="39" max="39" width="10.36328125" style="1" bestFit="1" customWidth="1"/>
    <col min="40" max="40" width="9.81640625" style="1" bestFit="1" customWidth="1"/>
    <col min="41" max="44" width="10.36328125" style="1" bestFit="1" customWidth="1"/>
    <col min="45" max="45" width="9.6328125" style="1" bestFit="1" customWidth="1"/>
    <col min="46" max="16384" width="8.81640625" style="1"/>
  </cols>
  <sheetData>
    <row r="1" spans="2:46" s="24" customFormat="1" x14ac:dyDescent="0.4">
      <c r="B1" s="48"/>
      <c r="G1" s="190"/>
    </row>
    <row r="2" spans="2:46" s="24" customFormat="1" ht="33.65" customHeight="1" x14ac:dyDescent="0.4">
      <c r="B2" s="175" t="s">
        <v>96</v>
      </c>
      <c r="C2" s="175"/>
      <c r="D2" s="175"/>
      <c r="G2" s="190"/>
    </row>
    <row r="3" spans="2:46" s="24" customFormat="1" ht="19.25" customHeight="1" x14ac:dyDescent="0.4">
      <c r="B3" s="48"/>
      <c r="G3" s="190"/>
    </row>
    <row r="4" spans="2:46" ht="28.75" customHeight="1" x14ac:dyDescent="0.4">
      <c r="O4"/>
    </row>
    <row r="5" spans="2:46" x14ac:dyDescent="0.4">
      <c r="B5" s="180" t="s">
        <v>86</v>
      </c>
      <c r="C5" s="180"/>
      <c r="D5" s="180"/>
      <c r="F5" s="42"/>
      <c r="G5" s="164">
        <v>45809</v>
      </c>
      <c r="H5" s="164">
        <v>45778</v>
      </c>
      <c r="I5" s="164">
        <v>45748</v>
      </c>
      <c r="J5" s="164">
        <v>45717</v>
      </c>
      <c r="K5" s="164">
        <v>45689</v>
      </c>
      <c r="L5" s="164">
        <v>45658</v>
      </c>
      <c r="M5" s="164">
        <v>45627</v>
      </c>
      <c r="N5" s="79">
        <v>45597</v>
      </c>
      <c r="O5" s="79">
        <v>45566</v>
      </c>
      <c r="P5" s="79">
        <v>45536</v>
      </c>
      <c r="Q5" s="79">
        <v>45505</v>
      </c>
      <c r="R5" s="79">
        <v>45474</v>
      </c>
      <c r="S5" s="79">
        <v>45444</v>
      </c>
      <c r="T5" s="79">
        <v>45413</v>
      </c>
      <c r="U5" s="79">
        <v>45383</v>
      </c>
      <c r="V5" s="79">
        <v>45352</v>
      </c>
      <c r="W5" s="79">
        <v>45323</v>
      </c>
      <c r="X5" s="79">
        <v>45292</v>
      </c>
      <c r="Y5" s="79">
        <v>45261</v>
      </c>
      <c r="Z5" s="79">
        <v>45231</v>
      </c>
      <c r="AA5" s="79">
        <v>45200</v>
      </c>
      <c r="AB5" s="79">
        <v>45170</v>
      </c>
      <c r="AC5" s="79">
        <v>45139</v>
      </c>
      <c r="AD5" s="79">
        <v>45108</v>
      </c>
      <c r="AE5" s="79">
        <v>45078</v>
      </c>
      <c r="AF5" s="79">
        <v>45047</v>
      </c>
      <c r="AG5" s="79">
        <v>45017</v>
      </c>
      <c r="AH5" s="79">
        <v>44986</v>
      </c>
      <c r="AI5" s="79">
        <v>44958</v>
      </c>
      <c r="AJ5" s="79">
        <v>44927</v>
      </c>
      <c r="AK5" s="79">
        <v>44896</v>
      </c>
      <c r="AL5" s="79">
        <v>44866</v>
      </c>
      <c r="AM5" s="79">
        <v>44835</v>
      </c>
      <c r="AN5" s="79">
        <v>44805</v>
      </c>
      <c r="AO5" s="79">
        <v>44774</v>
      </c>
      <c r="AP5" s="79">
        <v>44743</v>
      </c>
      <c r="AQ5" s="79">
        <v>44713</v>
      </c>
      <c r="AR5" s="79">
        <v>44682</v>
      </c>
      <c r="AS5" s="79">
        <v>44652</v>
      </c>
      <c r="AT5" s="79">
        <v>44621</v>
      </c>
    </row>
    <row r="6" spans="2:46" ht="18" customHeight="1" x14ac:dyDescent="0.4">
      <c r="B6" s="69" t="s">
        <v>83</v>
      </c>
      <c r="C6" s="74" t="s">
        <v>87</v>
      </c>
      <c r="D6" s="69" t="s">
        <v>88</v>
      </c>
      <c r="F6" s="80" t="s">
        <v>89</v>
      </c>
      <c r="G6" s="49">
        <v>9.9454448467964447</v>
      </c>
      <c r="H6" s="49">
        <v>9.9969999999999999</v>
      </c>
      <c r="I6" s="49">
        <v>9.9499999999999993</v>
      </c>
      <c r="J6" s="49">
        <v>9.81</v>
      </c>
      <c r="K6" s="49">
        <v>9.82</v>
      </c>
      <c r="L6" s="49">
        <v>9.84</v>
      </c>
      <c r="M6" s="49">
        <v>9.77</v>
      </c>
      <c r="N6" s="49">
        <v>9.9</v>
      </c>
      <c r="O6" s="49">
        <v>9.94</v>
      </c>
      <c r="P6" s="49">
        <v>9.91</v>
      </c>
      <c r="Q6" s="49">
        <v>10.0654518708113</v>
      </c>
      <c r="R6" s="49">
        <v>10.084053314213804</v>
      </c>
      <c r="S6" s="49">
        <v>10.025908818475084</v>
      </c>
      <c r="T6" s="49">
        <v>10.119999999999999</v>
      </c>
      <c r="U6" s="49">
        <v>10.101000000000001</v>
      </c>
      <c r="V6" s="49">
        <v>10.141999999999999</v>
      </c>
      <c r="W6" s="49">
        <v>10.127000000000001</v>
      </c>
      <c r="X6" s="49">
        <v>10.15</v>
      </c>
      <c r="Y6" s="49">
        <v>10.147</v>
      </c>
      <c r="Z6" s="49">
        <v>10.16</v>
      </c>
      <c r="AA6" s="49">
        <v>10.156000000000001</v>
      </c>
      <c r="AB6" s="49">
        <v>10.151</v>
      </c>
      <c r="AC6" s="49">
        <v>10.146000000000001</v>
      </c>
      <c r="AD6" s="49">
        <v>10.135999999999999</v>
      </c>
      <c r="AE6" s="49">
        <v>10.156000000000001</v>
      </c>
      <c r="AF6" s="49">
        <v>10.231999999999999</v>
      </c>
      <c r="AG6" s="49">
        <v>10.178000000000001</v>
      </c>
      <c r="AH6" s="49">
        <v>10.215</v>
      </c>
      <c r="AI6" s="49">
        <v>10.204000000000001</v>
      </c>
      <c r="AJ6" s="49">
        <v>10.212</v>
      </c>
      <c r="AK6" s="49">
        <v>10.352</v>
      </c>
      <c r="AL6" s="49">
        <v>9.9190000000000005</v>
      </c>
      <c r="AM6" s="49">
        <v>9.9359999999999999</v>
      </c>
      <c r="AN6" s="49">
        <v>10.06</v>
      </c>
      <c r="AO6" s="49">
        <v>10.006</v>
      </c>
      <c r="AP6" s="49">
        <v>10.005000000000001</v>
      </c>
      <c r="AQ6" s="49">
        <v>10.003</v>
      </c>
      <c r="AR6" s="49">
        <v>10.007999999999999</v>
      </c>
      <c r="AS6" s="49">
        <v>10.004</v>
      </c>
      <c r="AT6" s="49">
        <v>9.9380000000000006</v>
      </c>
    </row>
    <row r="7" spans="2:46" x14ac:dyDescent="0.4">
      <c r="B7" s="70">
        <v>44835</v>
      </c>
      <c r="C7" s="75">
        <v>98</v>
      </c>
      <c r="D7" s="71">
        <v>505365.76000000001</v>
      </c>
      <c r="F7" s="80" t="s">
        <v>90</v>
      </c>
      <c r="G7" s="50">
        <v>8.9600000000000009</v>
      </c>
      <c r="H7" s="50">
        <v>8.8000000000000007</v>
      </c>
      <c r="I7" s="50">
        <v>8.89</v>
      </c>
      <c r="J7" s="50">
        <v>8.99</v>
      </c>
      <c r="K7" s="50">
        <v>8.48</v>
      </c>
      <c r="L7" s="50">
        <v>8.77</v>
      </c>
      <c r="M7" s="50">
        <v>8.6300000000000008</v>
      </c>
      <c r="N7" s="50">
        <v>9.5500000000000007</v>
      </c>
      <c r="O7" s="50">
        <v>10</v>
      </c>
      <c r="P7" s="50">
        <v>10.36</v>
      </c>
      <c r="Q7" s="50">
        <v>10.55000019073486</v>
      </c>
      <c r="R7" s="50">
        <v>10.54</v>
      </c>
      <c r="S7" s="50">
        <v>10.35999965667725</v>
      </c>
      <c r="T7" s="50">
        <v>10.25</v>
      </c>
      <c r="U7" s="50">
        <v>10.1</v>
      </c>
      <c r="V7" s="50">
        <v>10.029999999999999</v>
      </c>
      <c r="W7" s="50">
        <v>10</v>
      </c>
      <c r="X7" s="50">
        <v>10.1</v>
      </c>
      <c r="Y7" s="50">
        <v>10.18</v>
      </c>
      <c r="Z7" s="50">
        <v>9.8800000000000008</v>
      </c>
      <c r="AA7" s="50">
        <v>10.14</v>
      </c>
      <c r="AB7" s="50">
        <v>10.09</v>
      </c>
      <c r="AC7" s="50">
        <v>10.26</v>
      </c>
      <c r="AD7" s="50">
        <v>10.47</v>
      </c>
      <c r="AE7" s="50">
        <v>10.25</v>
      </c>
      <c r="AF7" s="50">
        <v>10.18</v>
      </c>
      <c r="AG7" s="50">
        <v>9.6999999999999993</v>
      </c>
      <c r="AH7" s="50">
        <v>9.9700000000000006</v>
      </c>
      <c r="AI7" s="50">
        <v>10.27</v>
      </c>
      <c r="AJ7" s="50">
        <v>10.5</v>
      </c>
      <c r="AK7" s="50">
        <v>10.8</v>
      </c>
      <c r="AL7" s="50">
        <v>10.119999999999999</v>
      </c>
      <c r="AM7" s="50">
        <v>10.49</v>
      </c>
      <c r="AN7" s="47"/>
      <c r="AO7" s="47"/>
      <c r="AP7" s="47"/>
      <c r="AQ7" s="47"/>
      <c r="AR7" s="47"/>
      <c r="AS7" s="47"/>
      <c r="AT7" s="47"/>
    </row>
    <row r="8" spans="2:46" x14ac:dyDescent="0.4">
      <c r="B8" s="72">
        <v>44866</v>
      </c>
      <c r="C8" s="76">
        <v>1092</v>
      </c>
      <c r="D8" s="73">
        <v>1007357.79</v>
      </c>
      <c r="F8" s="2"/>
      <c r="G8" s="189"/>
      <c r="H8" s="2"/>
      <c r="I8" s="2"/>
      <c r="J8" s="2"/>
      <c r="K8" s="2"/>
      <c r="L8" s="2"/>
      <c r="M8" s="2"/>
      <c r="N8" s="2"/>
      <c r="O8"/>
      <c r="P8" s="2"/>
      <c r="Q8" s="2"/>
      <c r="R8" s="2"/>
    </row>
    <row r="9" spans="2:46" x14ac:dyDescent="0.4">
      <c r="B9" s="70">
        <v>44896</v>
      </c>
      <c r="C9" s="75">
        <v>436</v>
      </c>
      <c r="D9" s="71">
        <v>407368.71</v>
      </c>
    </row>
    <row r="10" spans="2:46" x14ac:dyDescent="0.4">
      <c r="B10" s="72">
        <v>44927</v>
      </c>
      <c r="C10" s="77">
        <v>428</v>
      </c>
      <c r="D10" s="73">
        <v>8422438.2899999991</v>
      </c>
      <c r="F10" s="3"/>
      <c r="G10" s="3"/>
      <c r="H10" s="3"/>
      <c r="I10" s="3"/>
      <c r="J10" s="3"/>
      <c r="K10" s="3"/>
      <c r="L10" s="3"/>
      <c r="M10" s="3"/>
      <c r="N10" s="3"/>
      <c r="O10" s="3"/>
      <c r="P10" s="3"/>
      <c r="Q10" s="3"/>
      <c r="R10" s="3"/>
    </row>
    <row r="11" spans="2:46" x14ac:dyDescent="0.4">
      <c r="B11" s="70">
        <v>44958</v>
      </c>
      <c r="C11" s="75">
        <v>469</v>
      </c>
      <c r="D11" s="71">
        <v>234280.07</v>
      </c>
    </row>
    <row r="12" spans="2:46" x14ac:dyDescent="0.4">
      <c r="B12" s="72">
        <v>44986</v>
      </c>
      <c r="C12" s="76">
        <v>1186</v>
      </c>
      <c r="D12" s="73">
        <v>471466.68</v>
      </c>
    </row>
    <row r="13" spans="2:46" x14ac:dyDescent="0.4">
      <c r="B13" s="70">
        <v>45017</v>
      </c>
      <c r="C13" s="78">
        <v>2627</v>
      </c>
      <c r="D13" s="71">
        <v>2434667</v>
      </c>
    </row>
    <row r="14" spans="2:46" x14ac:dyDescent="0.4">
      <c r="B14" s="72">
        <v>45047</v>
      </c>
      <c r="C14" s="76">
        <v>10622</v>
      </c>
      <c r="D14" s="73">
        <v>3207443.76</v>
      </c>
    </row>
    <row r="15" spans="2:46" x14ac:dyDescent="0.4">
      <c r="B15" s="70">
        <v>45078</v>
      </c>
      <c r="C15" s="78">
        <v>9923</v>
      </c>
      <c r="D15" s="71">
        <v>7051253.3700000001</v>
      </c>
    </row>
    <row r="16" spans="2:46"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s="188" customFormat="1" x14ac:dyDescent="0.4">
      <c r="B39" s="70">
        <v>45809</v>
      </c>
      <c r="C39" s="78">
        <v>92456</v>
      </c>
      <c r="D39" s="71">
        <v>17873146.289999999</v>
      </c>
    </row>
    <row r="40" spans="2:4" x14ac:dyDescent="0.4">
      <c r="B40" s="165" t="s">
        <v>157</v>
      </c>
    </row>
  </sheetData>
  <mergeCells count="2">
    <mergeCell ref="B5:D5"/>
    <mergeCell ref="B2:D2"/>
  </mergeCells>
  <hyperlinks>
    <hyperlink ref="B40"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horizontalDpi="0"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47"/>
  <sheetViews>
    <sheetView showGridLines="0" topLeftCell="A41" zoomScale="72" zoomScaleNormal="72" workbookViewId="0">
      <selection activeCell="C48" sqref="C48"/>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2" t="s">
        <v>92</v>
      </c>
      <c r="C2" s="183"/>
      <c r="D2" s="183"/>
    </row>
    <row r="3" spans="2:19" s="41" customFormat="1" x14ac:dyDescent="0.35">
      <c r="B3" s="183"/>
      <c r="C3" s="183"/>
      <c r="D3" s="183"/>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81" t="s">
        <v>91</v>
      </c>
      <c r="C6" s="181"/>
      <c r="D6" s="1"/>
      <c r="E6" s="67"/>
      <c r="F6" s="1"/>
      <c r="G6" s="1"/>
      <c r="H6" s="1"/>
      <c r="I6" s="1"/>
      <c r="J6" s="1"/>
      <c r="K6" s="1"/>
      <c r="L6" s="1"/>
      <c r="M6" s="1"/>
      <c r="N6" s="1"/>
      <c r="O6" s="1"/>
      <c r="P6" s="1"/>
    </row>
    <row r="7" spans="2:19" ht="28.75" customHeight="1" x14ac:dyDescent="0.4">
      <c r="B7" s="81" t="s">
        <v>83</v>
      </c>
      <c r="C7" s="82" t="s">
        <v>92</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R36"/>
  <sheetViews>
    <sheetView showGridLines="0" topLeftCell="A27" zoomScale="80" zoomScaleNormal="80" workbookViewId="0">
      <selection activeCell="AQ32" sqref="AQ32"/>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1" width="19.1796875" customWidth="1"/>
    <col min="42" max="42" width="19.1796875" style="187" customWidth="1"/>
    <col min="43" max="43" width="18.6328125" bestFit="1" customWidth="1"/>
    <col min="44" max="44" width="19.6328125" bestFit="1" customWidth="1"/>
    <col min="45" max="45" width="15.54296875" bestFit="1" customWidth="1"/>
    <col min="46" max="57" width="15.08984375" bestFit="1" customWidth="1"/>
    <col min="60" max="60" width="11.54296875" bestFit="1" customWidth="1"/>
  </cols>
  <sheetData>
    <row r="1" spans="1:43" s="41" customFormat="1" ht="13.5" customHeight="1" x14ac:dyDescent="0.35"/>
    <row r="2" spans="1:43" s="41" customFormat="1" x14ac:dyDescent="0.35">
      <c r="B2" s="182" t="s">
        <v>120</v>
      </c>
      <c r="C2" s="183"/>
      <c r="D2" s="183"/>
    </row>
    <row r="3" spans="1:43" s="41" customFormat="1" x14ac:dyDescent="0.35">
      <c r="B3" s="183"/>
      <c r="C3" s="183"/>
      <c r="D3" s="183"/>
    </row>
    <row r="4" spans="1:43" s="41" customFormat="1" ht="14.4" customHeight="1" thickBot="1" x14ac:dyDescent="0.4">
      <c r="E4" s="65"/>
    </row>
    <row r="5" spans="1:43" ht="16.5" thickBot="1" x14ac:dyDescent="0.45">
      <c r="A5" s="1"/>
      <c r="B5" s="153" t="s">
        <v>151</v>
      </c>
      <c r="C5" s="154">
        <v>44621</v>
      </c>
      <c r="D5" s="154" t="s">
        <v>126</v>
      </c>
      <c r="E5" s="154" t="s">
        <v>127</v>
      </c>
      <c r="F5" s="154">
        <v>44713</v>
      </c>
      <c r="G5" s="154">
        <v>44743</v>
      </c>
      <c r="H5" s="154">
        <v>44774</v>
      </c>
      <c r="I5" s="154">
        <v>44805</v>
      </c>
      <c r="J5" s="154">
        <v>44835</v>
      </c>
      <c r="K5" s="154">
        <v>44866</v>
      </c>
      <c r="L5" s="154">
        <v>44896</v>
      </c>
      <c r="M5" s="154">
        <v>44927</v>
      </c>
      <c r="N5" s="154">
        <v>44958</v>
      </c>
      <c r="O5" s="154">
        <v>44986</v>
      </c>
      <c r="P5" s="154">
        <v>45017</v>
      </c>
      <c r="Q5" s="154">
        <v>45047</v>
      </c>
      <c r="R5" s="154">
        <v>45078</v>
      </c>
      <c r="S5" s="154">
        <v>45108</v>
      </c>
      <c r="T5" s="154" t="s">
        <v>128</v>
      </c>
      <c r="U5" s="154" t="s">
        <v>129</v>
      </c>
      <c r="V5" s="154" t="s">
        <v>130</v>
      </c>
      <c r="W5" s="154" t="s">
        <v>131</v>
      </c>
      <c r="X5" s="154" t="s">
        <v>132</v>
      </c>
      <c r="Y5" s="154" t="s">
        <v>133</v>
      </c>
      <c r="Z5" s="154" t="s">
        <v>134</v>
      </c>
      <c r="AA5" s="154" t="s">
        <v>135</v>
      </c>
      <c r="AB5" s="154" t="s">
        <v>136</v>
      </c>
      <c r="AC5" s="154" t="s">
        <v>137</v>
      </c>
      <c r="AD5" s="155" t="s">
        <v>138</v>
      </c>
      <c r="AE5" s="155" t="s">
        <v>139</v>
      </c>
      <c r="AF5" s="155" t="s">
        <v>140</v>
      </c>
      <c r="AG5" s="155" t="s">
        <v>146</v>
      </c>
      <c r="AH5" s="155" t="s">
        <v>147</v>
      </c>
      <c r="AI5" s="155" t="s">
        <v>150</v>
      </c>
      <c r="AJ5" s="155" t="s">
        <v>154</v>
      </c>
      <c r="AK5" s="155" t="s">
        <v>155</v>
      </c>
      <c r="AL5" s="155" t="s">
        <v>156</v>
      </c>
      <c r="AM5" s="155" t="s">
        <v>161</v>
      </c>
      <c r="AN5" s="155" t="s">
        <v>165</v>
      </c>
      <c r="AO5" s="155" t="s">
        <v>169</v>
      </c>
      <c r="AP5" s="155" t="s">
        <v>191</v>
      </c>
      <c r="AQ5" s="162" t="s">
        <v>149</v>
      </c>
    </row>
    <row r="6" spans="1:43" ht="16.5" thickBot="1" x14ac:dyDescent="0.45">
      <c r="A6" s="3"/>
      <c r="B6" s="125" t="s">
        <v>141</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7">
        <f ca="1">SUM(C6:AQ6)</f>
        <v>125274882.27949317</v>
      </c>
    </row>
    <row r="7" spans="1:43" ht="16" x14ac:dyDescent="0.4">
      <c r="A7" s="1"/>
      <c r="B7" s="129" t="s">
        <v>142</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69">
        <f ca="1">SUM(C7:AQ7)</f>
        <v>34082877.963677652</v>
      </c>
    </row>
    <row r="8" spans="1:43" ht="16" x14ac:dyDescent="0.4">
      <c r="A8" s="1"/>
      <c r="B8" s="133" t="s">
        <v>99</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3">
        <v>760000</v>
      </c>
      <c r="AG8" s="134">
        <v>610000</v>
      </c>
      <c r="AH8" s="134">
        <v>1850000</v>
      </c>
      <c r="AI8" s="134">
        <v>2574000</v>
      </c>
      <c r="AJ8" s="134">
        <v>3205000</v>
      </c>
      <c r="AK8" s="134">
        <v>939000</v>
      </c>
      <c r="AL8" s="134">
        <v>640000</v>
      </c>
      <c r="AM8" s="134">
        <v>380000</v>
      </c>
      <c r="AN8" s="134">
        <v>713000</v>
      </c>
      <c r="AO8" s="134">
        <v>749000</v>
      </c>
      <c r="AP8" s="134">
        <v>4738744.18</v>
      </c>
      <c r="AQ8" s="135">
        <f ca="1">SUM(C8:AQ8)</f>
        <v>34082877.963677652</v>
      </c>
    </row>
    <row r="9" spans="1:43" ht="16" x14ac:dyDescent="0.4">
      <c r="A9" s="1"/>
      <c r="B9" s="129" t="s">
        <v>100</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1">
        <f ca="1">SUM(C9:AQ9)</f>
        <v>68443160.006766915</v>
      </c>
    </row>
    <row r="10" spans="1:43" ht="16" x14ac:dyDescent="0.4">
      <c r="A10" s="1"/>
      <c r="B10" s="133" t="s">
        <v>101</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5">
        <f ca="1">SUM(C10:AQ10)</f>
        <v>53996773.806686215</v>
      </c>
    </row>
    <row r="11" spans="1:43" ht="16" x14ac:dyDescent="0.4">
      <c r="A11" s="1"/>
      <c r="B11" s="133" t="s">
        <v>102</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5">
        <f ca="1">SUM(C11:AQ11)</f>
        <v>14446386.200080704</v>
      </c>
    </row>
    <row r="12" spans="1:43" ht="16" x14ac:dyDescent="0.4">
      <c r="A12" s="1"/>
      <c r="B12" s="129" t="s">
        <v>103</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69</v>
      </c>
      <c r="AL12" s="130" t="s">
        <v>69</v>
      </c>
      <c r="AM12" s="130" t="s">
        <v>69</v>
      </c>
      <c r="AN12" s="130">
        <v>872151.5252697476</v>
      </c>
      <c r="AO12" s="130">
        <f t="shared" ref="AO12:AP12" si="0">+SUM(AO13:AO13)</f>
        <v>0</v>
      </c>
      <c r="AP12" s="130">
        <f t="shared" si="0"/>
        <v>0</v>
      </c>
      <c r="AQ12" s="131">
        <f ca="1">SUM(C12:AQ12)</f>
        <v>3219785.9923247187</v>
      </c>
    </row>
    <row r="13" spans="1:43" ht="16" x14ac:dyDescent="0.4">
      <c r="A13" s="1"/>
      <c r="B13" s="133" t="s">
        <v>104</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69</v>
      </c>
      <c r="AL13" s="134" t="s">
        <v>69</v>
      </c>
      <c r="AM13" s="134" t="s">
        <v>69</v>
      </c>
      <c r="AN13" s="134">
        <v>872151.5252697476</v>
      </c>
      <c r="AO13" s="134">
        <v>0</v>
      </c>
      <c r="AP13" s="134">
        <v>0</v>
      </c>
      <c r="AQ13" s="135">
        <f ca="1">SUM(C13:AQ13)</f>
        <v>3219785.9923247187</v>
      </c>
    </row>
    <row r="14" spans="1:43" ht="16" x14ac:dyDescent="0.4">
      <c r="A14" s="1"/>
      <c r="B14" s="129" t="s">
        <v>105</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69</v>
      </c>
      <c r="AL14" s="130" t="s">
        <v>69</v>
      </c>
      <c r="AM14" s="130" t="s">
        <v>69</v>
      </c>
      <c r="AN14" s="130" t="s">
        <v>69</v>
      </c>
      <c r="AO14" s="130">
        <v>0</v>
      </c>
      <c r="AP14" s="130">
        <v>0</v>
      </c>
      <c r="AQ14" s="131">
        <f ca="1">SUM(C14:AQ14)</f>
        <v>13024439.400113085</v>
      </c>
    </row>
    <row r="15" spans="1:43" ht="16" x14ac:dyDescent="0.4">
      <c r="A15" s="1"/>
      <c r="B15" s="136" t="s">
        <v>106</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8">
        <f ca="1">SUM(C15:AQ15)</f>
        <v>6504618.9166107876</v>
      </c>
    </row>
    <row r="16" spans="1:43" ht="16.5" thickBot="1" x14ac:dyDescent="0.45">
      <c r="A16" s="1"/>
      <c r="B16" s="125" t="s">
        <v>107</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-487925.18000000005</v>
      </c>
      <c r="AP16" s="126">
        <v>-392330.6</v>
      </c>
      <c r="AQ16" s="127">
        <f ca="1">SUM(C16:AQ16)</f>
        <v>-16914246.156842999</v>
      </c>
    </row>
    <row r="17" spans="1:44" ht="16" x14ac:dyDescent="0.4">
      <c r="A17" s="1"/>
      <c r="B17" s="133" t="s">
        <v>108</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8">
        <f ca="1">SUM(C17:AQ17)</f>
        <v>-9048445.0099999998</v>
      </c>
    </row>
    <row r="18" spans="1:44" ht="16" x14ac:dyDescent="0.4">
      <c r="A18" s="1"/>
      <c r="B18" s="133" t="s">
        <v>109</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69</v>
      </c>
      <c r="AL18" s="134">
        <v>0</v>
      </c>
      <c r="AM18" s="134">
        <v>0</v>
      </c>
      <c r="AN18" s="134">
        <v>-730167.45</v>
      </c>
      <c r="AO18" s="134">
        <v>0</v>
      </c>
      <c r="AP18" s="134">
        <v>0</v>
      </c>
      <c r="AQ18" s="138">
        <f ca="1">SUM(C18:AQ18)</f>
        <v>-5145789.75</v>
      </c>
    </row>
    <row r="19" spans="1:44" ht="16" x14ac:dyDescent="0.4">
      <c r="A19" s="1"/>
      <c r="B19" s="133" t="s">
        <v>110</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-152998.54</v>
      </c>
      <c r="AP19" s="134">
        <v>-41604.129999999997</v>
      </c>
      <c r="AQ19" s="138">
        <f ca="1">SUM(C19:AQ19)</f>
        <v>-2720011.3968429989</v>
      </c>
    </row>
    <row r="20" spans="1:44" ht="16" x14ac:dyDescent="0.4">
      <c r="A20" s="1"/>
      <c r="B20" s="133" t="s">
        <v>111</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69</v>
      </c>
      <c r="AL20" s="134">
        <v>-15000</v>
      </c>
      <c r="AM20" s="134">
        <v>0</v>
      </c>
      <c r="AN20" s="134">
        <v>-55340.34</v>
      </c>
      <c r="AO20" s="134">
        <v>-36000</v>
      </c>
      <c r="AP20" s="134">
        <v>0</v>
      </c>
      <c r="AQ20" s="138">
        <f ca="1">SUM(C20:AQ20)</f>
        <v>-4110552.37</v>
      </c>
    </row>
    <row r="21" spans="1:44" ht="16.5" thickBot="1" x14ac:dyDescent="0.45">
      <c r="A21" s="1"/>
      <c r="B21" s="125" t="s">
        <v>118</v>
      </c>
      <c r="C21" s="137"/>
      <c r="D21" s="137"/>
      <c r="E21" s="137"/>
      <c r="F21" s="137"/>
      <c r="G21" s="137"/>
      <c r="H21" s="137"/>
      <c r="I21" s="137"/>
      <c r="J21" s="137"/>
      <c r="K21" s="137"/>
      <c r="L21" s="137"/>
      <c r="M21" s="137"/>
      <c r="N21" s="137"/>
      <c r="O21" s="137"/>
      <c r="P21" s="137"/>
      <c r="Q21" s="137"/>
      <c r="R21" s="137"/>
      <c r="S21" s="137"/>
      <c r="T21" s="137"/>
      <c r="U21" s="137"/>
      <c r="V21" s="137"/>
      <c r="W21" s="137"/>
      <c r="X21" s="126">
        <v>3676258.3999999985</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2167860.4179250058</v>
      </c>
      <c r="AP21" s="126">
        <v>-4411346.4949994646</v>
      </c>
      <c r="AQ21" s="156">
        <f ca="1">SUM(C21:AQ21)</f>
        <v>5414993.3925819602</v>
      </c>
      <c r="AR21" s="170"/>
    </row>
    <row r="22" spans="1:44" ht="16.5" thickBot="1" x14ac:dyDescent="0.45">
      <c r="A22" s="1"/>
      <c r="B22" s="125" t="s">
        <v>112</v>
      </c>
      <c r="C22" s="126"/>
      <c r="D22" s="126"/>
      <c r="E22" s="126"/>
      <c r="F22" s="126"/>
      <c r="G22" s="126"/>
      <c r="H22" s="126"/>
      <c r="I22" s="126"/>
      <c r="J22" s="1"/>
      <c r="K22" s="1"/>
      <c r="L22" s="132"/>
      <c r="M22" s="1"/>
      <c r="N22" s="1"/>
      <c r="O22" s="1"/>
      <c r="P22" s="1"/>
      <c r="Q22" s="1"/>
      <c r="R22" s="1"/>
      <c r="S22" s="1"/>
      <c r="T22" s="1"/>
      <c r="U22" s="1"/>
      <c r="V22" s="1"/>
      <c r="W22" s="1"/>
      <c r="X22" s="126">
        <v>40754360.039999999</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2745111.9799999921</v>
      </c>
      <c r="AQ22" s="127">
        <f ca="1">SUM(C22:AQ22)</f>
        <v>113775629.51600192</v>
      </c>
    </row>
    <row r="23" spans="1:44" ht="16.5" thickBot="1" x14ac:dyDescent="0.45">
      <c r="A23" s="128"/>
      <c r="B23" s="125" t="s">
        <v>119</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4289579.9120748481</v>
      </c>
      <c r="AP23" s="126">
        <v>7156458.4749994567</v>
      </c>
      <c r="AQ23" s="127">
        <f ca="1">SUM(C23:AQ23)</f>
        <v>108360636.12265018</v>
      </c>
    </row>
    <row r="24" spans="1:44" ht="16" x14ac:dyDescent="0.4">
      <c r="A24" s="128"/>
      <c r="B24" s="157"/>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58"/>
    </row>
    <row r="25" spans="1:44" ht="16" x14ac:dyDescent="0.4">
      <c r="A25" s="128"/>
      <c r="B25" s="157"/>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58"/>
    </row>
    <row r="26" spans="1:44" ht="16" x14ac:dyDescent="0.4">
      <c r="A26" s="1"/>
      <c r="B26" s="149" t="s">
        <v>117</v>
      </c>
      <c r="C26" s="137">
        <v>-86895.17</v>
      </c>
      <c r="D26" s="137">
        <v>63821.100000000093</v>
      </c>
      <c r="E26" s="137">
        <v>71613.79706999904</v>
      </c>
      <c r="F26" s="137">
        <v>71185.147070025327</v>
      </c>
      <c r="G26" s="137">
        <v>48215.184459923301</v>
      </c>
      <c r="H26" s="137">
        <v>53529.031977221253</v>
      </c>
      <c r="I26" s="137">
        <v>398813.20384835987</v>
      </c>
      <c r="J26" s="137">
        <v>95540.698886180064</v>
      </c>
      <c r="K26" s="137">
        <v>101664.38582617906</v>
      </c>
      <c r="L26" s="137">
        <v>127213.97047617799</v>
      </c>
      <c r="M26" s="137">
        <v>230218.6109845778</v>
      </c>
      <c r="N26" s="137">
        <v>231017.33098457754</v>
      </c>
      <c r="O26" s="137">
        <v>495837.17529567704</v>
      </c>
      <c r="P26" s="137">
        <v>128158.4253455596</v>
      </c>
      <c r="Q26" s="137">
        <v>-209091.81846363889</v>
      </c>
      <c r="R26" s="137">
        <v>-209194.96626363881</v>
      </c>
      <c r="S26" s="137">
        <v>-937766.71810662723</v>
      </c>
      <c r="T26" s="137">
        <v>-458087.7881066273</v>
      </c>
      <c r="U26" s="137">
        <v>-384871.41005696775</v>
      </c>
      <c r="V26" s="137">
        <v>-122612.25507143186</v>
      </c>
      <c r="W26" s="137">
        <v>436880.28492856771</v>
      </c>
      <c r="X26" s="137">
        <v>-197532.55819981033</v>
      </c>
      <c r="Y26" s="137">
        <v>3330539.5818001707</v>
      </c>
      <c r="Z26" s="137">
        <v>3093071.1018001642</v>
      </c>
      <c r="AA26" s="137">
        <v>2895790.2418001709</v>
      </c>
      <c r="AB26" s="137">
        <v>2045772.7918001618</v>
      </c>
      <c r="AC26" s="137">
        <v>2702812.887800171</v>
      </c>
      <c r="AD26" s="137">
        <v>457950.20780015364</v>
      </c>
      <c r="AE26" s="137">
        <v>1828068.0378003391</v>
      </c>
      <c r="AF26" s="137">
        <v>1398930.457800338</v>
      </c>
      <c r="AG26" s="137">
        <v>-1178748.7121996593</v>
      </c>
      <c r="AH26" s="137">
        <v>-2363394.8921950059</v>
      </c>
      <c r="AI26" s="137">
        <v>-3651944.3321975623</v>
      </c>
      <c r="AJ26" s="137">
        <v>-3552553.5621976601</v>
      </c>
      <c r="AK26" s="137">
        <v>-1122512.0121976454</v>
      </c>
      <c r="AL26" s="137">
        <v>-2003015.1921976581</v>
      </c>
      <c r="AM26" s="137">
        <v>-2372344.6521977382</v>
      </c>
      <c r="AN26" s="137">
        <v>2862088.3978022812</v>
      </c>
      <c r="AO26" s="137">
        <v>4771371.8878021352</v>
      </c>
      <c r="AP26" s="137">
        <v>2966706.3078021277</v>
      </c>
      <c r="AQ26" s="138" t="s">
        <v>71</v>
      </c>
    </row>
    <row r="27" spans="1:44" ht="16.5" thickBot="1" x14ac:dyDescent="0.45">
      <c r="A27" s="1"/>
      <c r="B27" s="125" t="s">
        <v>113</v>
      </c>
      <c r="C27" s="126">
        <v>0</v>
      </c>
      <c r="D27" s="126">
        <v>422679.05</v>
      </c>
      <c r="E27" s="126">
        <v>731255.87000000011</v>
      </c>
      <c r="F27" s="126">
        <v>832568.62999999989</v>
      </c>
      <c r="G27" s="126">
        <v>872731.98</v>
      </c>
      <c r="H27" s="126">
        <v>854995.29</v>
      </c>
      <c r="I27" s="126">
        <v>1360895.8800000001</v>
      </c>
      <c r="J27" s="126">
        <v>1421806.1</v>
      </c>
      <c r="K27" s="126">
        <v>1369146.61</v>
      </c>
      <c r="L27" s="126">
        <v>1640253.1316300086</v>
      </c>
      <c r="M27" s="126">
        <v>2224410.2400000002</v>
      </c>
      <c r="N27" s="126">
        <v>2309964.48</v>
      </c>
      <c r="O27" s="126">
        <v>2566627.1999999997</v>
      </c>
      <c r="P27" s="126">
        <v>2566627.1999999997</v>
      </c>
      <c r="Q27" s="126">
        <v>2678547.4699999997</v>
      </c>
      <c r="R27" s="126">
        <v>2661480.1278000004</v>
      </c>
      <c r="S27" s="126">
        <v>2673209.2799999998</v>
      </c>
      <c r="T27" s="126">
        <v>2717762.77</v>
      </c>
      <c r="U27" s="126">
        <v>2673209.2799999998</v>
      </c>
      <c r="V27" s="126">
        <v>2784593</v>
      </c>
      <c r="W27" s="126">
        <v>2784593</v>
      </c>
      <c r="X27" s="126">
        <v>2804536.0080000004</v>
      </c>
      <c r="Y27" s="126">
        <v>2730934.6899999995</v>
      </c>
      <c r="Z27" s="126">
        <v>2792202.48</v>
      </c>
      <c r="AA27" s="126">
        <v>2792202.48</v>
      </c>
      <c r="AB27" s="126">
        <v>2792202.48</v>
      </c>
      <c r="AC27" s="126">
        <v>2792202.48</v>
      </c>
      <c r="AD27" s="126">
        <v>4188303.7199999997</v>
      </c>
      <c r="AE27" s="126">
        <v>3141227.79</v>
      </c>
      <c r="AF27" s="126">
        <v>3141227.79</v>
      </c>
      <c r="AG27" s="126">
        <v>4528759.54</v>
      </c>
      <c r="AH27" s="126">
        <v>4639762.08</v>
      </c>
      <c r="AI27" s="126">
        <v>4639762.08</v>
      </c>
      <c r="AJ27" s="126">
        <v>4811605.12</v>
      </c>
      <c r="AK27" s="126">
        <v>4124232.96</v>
      </c>
      <c r="AL27" s="126">
        <v>4548156.84</v>
      </c>
      <c r="AM27" s="126">
        <v>4548156.84</v>
      </c>
      <c r="AN27" s="126">
        <v>4548156.84</v>
      </c>
      <c r="AO27" s="126">
        <v>4548156.84</v>
      </c>
      <c r="AP27" s="126">
        <v>4549777.5599999996</v>
      </c>
      <c r="AQ27" s="127">
        <f ca="1">SUM(C27:AQ27)</f>
        <v>110808923.20743001</v>
      </c>
    </row>
    <row r="28" spans="1:44" ht="16" x14ac:dyDescent="0.4">
      <c r="A28" s="1"/>
      <c r="B28" s="143"/>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41"/>
    </row>
    <row r="29" spans="1:44"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41"/>
    </row>
    <row r="30" spans="1:44" ht="16" x14ac:dyDescent="0.4">
      <c r="A30" s="1"/>
      <c r="B30" s="143"/>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41"/>
    </row>
    <row r="31" spans="1:44" ht="16.5" thickBot="1" x14ac:dyDescent="0.45">
      <c r="A31" s="1"/>
      <c r="B31" s="153" t="s">
        <v>143</v>
      </c>
      <c r="C31" s="154">
        <v>44621</v>
      </c>
      <c r="D31" s="154" t="s">
        <v>126</v>
      </c>
      <c r="E31" s="154" t="s">
        <v>127</v>
      </c>
      <c r="F31" s="154">
        <v>44713</v>
      </c>
      <c r="G31" s="154">
        <v>44743</v>
      </c>
      <c r="H31" s="154">
        <v>44774</v>
      </c>
      <c r="I31" s="154">
        <v>44805</v>
      </c>
      <c r="J31" s="154">
        <v>44835</v>
      </c>
      <c r="K31" s="154">
        <v>44866</v>
      </c>
      <c r="L31" s="154">
        <v>44896</v>
      </c>
      <c r="M31" s="154">
        <v>44927</v>
      </c>
      <c r="N31" s="154">
        <v>44958</v>
      </c>
      <c r="O31" s="154">
        <v>44986</v>
      </c>
      <c r="P31" s="154">
        <v>45017</v>
      </c>
      <c r="Q31" s="154">
        <v>45047</v>
      </c>
      <c r="R31" s="154">
        <v>45078</v>
      </c>
      <c r="S31" s="154">
        <v>45108</v>
      </c>
      <c r="T31" s="154" t="s">
        <v>128</v>
      </c>
      <c r="U31" s="154" t="s">
        <v>129</v>
      </c>
      <c r="V31" s="154" t="s">
        <v>130</v>
      </c>
      <c r="W31" s="154" t="s">
        <v>131</v>
      </c>
      <c r="X31" s="154" t="s">
        <v>132</v>
      </c>
      <c r="Y31" s="154" t="s">
        <v>133</v>
      </c>
      <c r="Z31" s="154" t="s">
        <v>134</v>
      </c>
      <c r="AA31" s="154" t="s">
        <v>135</v>
      </c>
      <c r="AB31" s="154" t="s">
        <v>136</v>
      </c>
      <c r="AC31" s="154" t="s">
        <v>137</v>
      </c>
      <c r="AD31" s="155" t="s">
        <v>138</v>
      </c>
      <c r="AE31" s="155" t="s">
        <v>139</v>
      </c>
      <c r="AF31" s="155" t="s">
        <v>140</v>
      </c>
      <c r="AG31" s="155" t="s">
        <v>146</v>
      </c>
      <c r="AH31" s="155" t="s">
        <v>147</v>
      </c>
      <c r="AI31" s="155" t="s">
        <v>150</v>
      </c>
      <c r="AJ31" s="155" t="s">
        <v>154</v>
      </c>
      <c r="AK31" s="155" t="s">
        <v>155</v>
      </c>
      <c r="AL31" s="155" t="s">
        <v>156</v>
      </c>
      <c r="AM31" s="155" t="s">
        <v>161</v>
      </c>
      <c r="AN31" s="155" t="s">
        <v>165</v>
      </c>
      <c r="AO31" s="155" t="s">
        <v>169</v>
      </c>
      <c r="AP31" s="155" t="s">
        <v>191</v>
      </c>
      <c r="AQ31" s="142" t="s">
        <v>144</v>
      </c>
    </row>
    <row r="32" spans="1:44" ht="16" x14ac:dyDescent="0.4">
      <c r="A32" s="1"/>
      <c r="B32" s="136" t="s">
        <v>114</v>
      </c>
      <c r="C32" s="137">
        <v>0</v>
      </c>
      <c r="D32" s="144">
        <v>0.1678006896110816</v>
      </c>
      <c r="E32" s="144">
        <v>0.166999965087053</v>
      </c>
      <c r="F32" s="144">
        <v>0.14929995947952251</v>
      </c>
      <c r="G32" s="144">
        <v>0.1404026735576018</v>
      </c>
      <c r="H32" s="144">
        <v>0.13237963941091266</v>
      </c>
      <c r="I32" s="144">
        <v>0.14000000000000001</v>
      </c>
      <c r="J32" s="144">
        <v>0.13500000000000001</v>
      </c>
      <c r="K32" s="144">
        <v>0.13</v>
      </c>
      <c r="L32" s="144">
        <v>0.13200000000000001</v>
      </c>
      <c r="M32" s="144">
        <v>0.13</v>
      </c>
      <c r="N32" s="144">
        <v>0.13500000000000001</v>
      </c>
      <c r="O32" s="144">
        <v>0.15</v>
      </c>
      <c r="P32" s="144">
        <v>0.15</v>
      </c>
      <c r="Q32" s="144">
        <v>0.15</v>
      </c>
      <c r="R32" s="144">
        <v>0.14000000000000001</v>
      </c>
      <c r="S32" s="144">
        <v>0.12</v>
      </c>
      <c r="T32" s="144">
        <v>0.122</v>
      </c>
      <c r="U32" s="144">
        <v>0.12</v>
      </c>
      <c r="V32" s="144">
        <v>0.125</v>
      </c>
      <c r="W32" s="144">
        <v>0.125</v>
      </c>
      <c r="X32" s="144">
        <v>0.125</v>
      </c>
      <c r="Y32" s="144">
        <v>0.12</v>
      </c>
      <c r="Z32" s="144">
        <v>0.12</v>
      </c>
      <c r="AA32" s="144">
        <v>0.12</v>
      </c>
      <c r="AB32" s="144">
        <v>0.12</v>
      </c>
      <c r="AC32" s="144">
        <v>0.12</v>
      </c>
      <c r="AD32" s="144">
        <v>0.18</v>
      </c>
      <c r="AE32" s="144">
        <v>0.13500000000000001</v>
      </c>
      <c r="AF32" s="144">
        <v>0.13500000000000001</v>
      </c>
      <c r="AG32" s="144">
        <v>0.13500000000000001</v>
      </c>
      <c r="AH32" s="144">
        <v>0.13500000000000001</v>
      </c>
      <c r="AI32" s="144">
        <v>0.13500000000000001</v>
      </c>
      <c r="AJ32" s="144">
        <v>0.14000000000000001</v>
      </c>
      <c r="AK32" s="144">
        <v>0.12</v>
      </c>
      <c r="AL32" s="144">
        <v>0.12</v>
      </c>
      <c r="AM32" s="144">
        <v>0.12</v>
      </c>
      <c r="AN32" s="144">
        <v>0.12</v>
      </c>
      <c r="AO32" s="144">
        <v>0.12</v>
      </c>
      <c r="AP32" s="144">
        <v>0.12</v>
      </c>
      <c r="AQ32" s="141">
        <f ca="1">AVERAGE(C32:AQ32)</f>
        <v>0.12685080310112615</v>
      </c>
    </row>
    <row r="33" spans="1:43" ht="16.5" thickBot="1" x14ac:dyDescent="0.45">
      <c r="A33" s="1"/>
      <c r="B33" s="145" t="s">
        <v>115</v>
      </c>
      <c r="C33" s="146">
        <v>9.9378798301711484</v>
      </c>
      <c r="D33" s="147">
        <v>10.004285738028182</v>
      </c>
      <c r="E33" s="147">
        <v>10.007638239545456</v>
      </c>
      <c r="F33" s="147">
        <v>10.003371453181828</v>
      </c>
      <c r="G33" s="147">
        <v>10.004796153636379</v>
      </c>
      <c r="H33" s="147">
        <v>10.006208709090972</v>
      </c>
      <c r="I33" s="147">
        <v>10.060323596513186</v>
      </c>
      <c r="J33" s="147">
        <v>9.9378784382338754</v>
      </c>
      <c r="K33" s="147">
        <v>9.9190579099999994</v>
      </c>
      <c r="L33" s="147">
        <v>10.35199066</v>
      </c>
      <c r="M33" s="147">
        <v>10.21160849</v>
      </c>
      <c r="N33" s="147">
        <v>10.204002450000001</v>
      </c>
      <c r="O33" s="147">
        <v>10.21549976</v>
      </c>
      <c r="P33" s="147">
        <v>10.17796968</v>
      </c>
      <c r="Q33" s="147">
        <v>10.231675108095168</v>
      </c>
      <c r="R33" s="147">
        <v>10.15552929</v>
      </c>
      <c r="S33" s="147">
        <v>10.13626857</v>
      </c>
      <c r="T33" s="147">
        <v>10.146031239999999</v>
      </c>
      <c r="U33" s="147">
        <v>10.15066058</v>
      </c>
      <c r="V33" s="147">
        <v>10.15630329</v>
      </c>
      <c r="W33" s="147">
        <v>10.159641608306853</v>
      </c>
      <c r="X33" s="147">
        <v>10.14705861</v>
      </c>
      <c r="Y33" s="147">
        <v>10.149646792589882</v>
      </c>
      <c r="Z33" s="147">
        <v>10.127041348949737</v>
      </c>
      <c r="AA33" s="147">
        <v>10.141540998129909</v>
      </c>
      <c r="AB33" s="147">
        <v>10.100580750000001</v>
      </c>
      <c r="AC33" s="147">
        <v>10.116770114895106</v>
      </c>
      <c r="AD33" s="147">
        <v>10.025908818475084</v>
      </c>
      <c r="AE33" s="147">
        <v>10.08405331</v>
      </c>
      <c r="AF33" s="147">
        <v>10.06545187</v>
      </c>
      <c r="AG33" s="147">
        <v>9.91021076</v>
      </c>
      <c r="AH33" s="147">
        <v>9.9394001700000008</v>
      </c>
      <c r="AI33" s="147">
        <v>9.9019081700000005</v>
      </c>
      <c r="AJ33" s="147">
        <v>9.7724546500000002</v>
      </c>
      <c r="AK33" s="147">
        <v>9.8431619500000007</v>
      </c>
      <c r="AL33" s="147">
        <v>9.8225501299999998</v>
      </c>
      <c r="AM33" s="147">
        <v>9.8127857699999996</v>
      </c>
      <c r="AN33" s="147">
        <v>9.9494325807814494</v>
      </c>
      <c r="AO33" s="147">
        <v>9.9973977999999999</v>
      </c>
      <c r="AP33" s="147">
        <v>9.9454448499999994</v>
      </c>
      <c r="AQ33" s="139" t="s">
        <v>71</v>
      </c>
    </row>
    <row r="34" spans="1:43" ht="16.5" thickBot="1" x14ac:dyDescent="0.45">
      <c r="A34" s="1"/>
      <c r="B34" s="125" t="s">
        <v>116</v>
      </c>
      <c r="C34" s="126">
        <v>21863335.626376525</v>
      </c>
      <c r="D34" s="126">
        <v>22009428.25</v>
      </c>
      <c r="E34" s="126">
        <v>22016804.127000004</v>
      </c>
      <c r="F34" s="126">
        <v>22007417.199999999</v>
      </c>
      <c r="G34" s="126">
        <v>22010551.538000032</v>
      </c>
      <c r="H34" s="126">
        <v>22013659.160000138</v>
      </c>
      <c r="I34" s="126">
        <v>50710670.740000159</v>
      </c>
      <c r="J34" s="126">
        <v>104664712.11000003</v>
      </c>
      <c r="K34" s="126">
        <v>104466496.2</v>
      </c>
      <c r="L34" s="126">
        <v>109026099.41</v>
      </c>
      <c r="M34" s="126">
        <v>174729280.75</v>
      </c>
      <c r="N34" s="126">
        <v>174599134.90000001</v>
      </c>
      <c r="O34" s="126">
        <v>174795863.68000001</v>
      </c>
      <c r="P34" s="126">
        <v>174153692.13999999</v>
      </c>
      <c r="Q34" s="126">
        <v>175072637.56</v>
      </c>
      <c r="R34" s="126">
        <v>173769718.06999999</v>
      </c>
      <c r="S34" s="126">
        <v>225803060.11000001</v>
      </c>
      <c r="T34" s="126">
        <v>226020540.50999999</v>
      </c>
      <c r="U34" s="126">
        <v>226123667.19999999</v>
      </c>
      <c r="V34" s="126">
        <v>226249368.28</v>
      </c>
      <c r="W34" s="126">
        <v>226323735.24000004</v>
      </c>
      <c r="X34" s="126">
        <v>226043427.05000001</v>
      </c>
      <c r="Y34" s="126">
        <v>226101083.28999999</v>
      </c>
      <c r="Z34" s="126">
        <v>235639583.08000001</v>
      </c>
      <c r="AA34" s="126">
        <v>235976966.05000001</v>
      </c>
      <c r="AB34" s="126">
        <v>235023888.56</v>
      </c>
      <c r="AC34" s="126">
        <v>235400588.37</v>
      </c>
      <c r="AD34" s="126">
        <v>233286395.59999999</v>
      </c>
      <c r="AE34" s="126">
        <v>234639322.27000001</v>
      </c>
      <c r="AF34" s="126">
        <v>234206497.30000001</v>
      </c>
      <c r="AG34" s="126">
        <v>230594292.12</v>
      </c>
      <c r="AH34" s="126">
        <v>341603348.19999999</v>
      </c>
      <c r="AI34" s="126">
        <v>340314800.41000003</v>
      </c>
      <c r="AJ34" s="126">
        <v>335865663.11000001</v>
      </c>
      <c r="AK34" s="126">
        <v>338295774.58999997</v>
      </c>
      <c r="AL34" s="126">
        <v>372247627.95999998</v>
      </c>
      <c r="AM34" s="126">
        <v>371917406.00999999</v>
      </c>
      <c r="AN34" s="126">
        <v>377096498.72000003</v>
      </c>
      <c r="AO34" s="126">
        <v>378914443.31</v>
      </c>
      <c r="AP34" s="126">
        <v>376945358.38999999</v>
      </c>
      <c r="AQ34" s="127" t="s">
        <v>71</v>
      </c>
    </row>
    <row r="35" spans="1:43" ht="16.5" thickBot="1" x14ac:dyDescent="0.45">
      <c r="A35" s="1"/>
      <c r="B35" s="149" t="s">
        <v>121</v>
      </c>
      <c r="C35" s="137">
        <v>21863335.626376525</v>
      </c>
      <c r="D35" s="137">
        <v>34667058.25</v>
      </c>
      <c r="E35" s="137">
        <v>49331047.127000004</v>
      </c>
      <c r="F35" s="137">
        <v>64309058.200000003</v>
      </c>
      <c r="G35" s="137">
        <v>64312192.538000032</v>
      </c>
      <c r="H35" s="137">
        <v>64315300.160000138</v>
      </c>
      <c r="I35" s="137">
        <v>105085638.83</v>
      </c>
      <c r="J35" s="137">
        <v>104664712.11</v>
      </c>
      <c r="K35" s="137">
        <v>104466496.2</v>
      </c>
      <c r="L35" s="137">
        <v>175253977.32999998</v>
      </c>
      <c r="M35" s="137">
        <v>174729280.75</v>
      </c>
      <c r="N35" s="137">
        <v>174599134.90000001</v>
      </c>
      <c r="O35" s="137">
        <v>174795863.68000001</v>
      </c>
      <c r="P35" s="137">
        <v>174153692.13999999</v>
      </c>
      <c r="Q35" s="137">
        <v>198874087.53999999</v>
      </c>
      <c r="R35" s="137">
        <v>225671895.75999999</v>
      </c>
      <c r="S35" s="137">
        <v>225803060.11000001</v>
      </c>
      <c r="T35" s="137">
        <v>226020540.50999999</v>
      </c>
      <c r="U35" s="137">
        <v>226123667.19999999</v>
      </c>
      <c r="V35" s="137">
        <v>226249368.28</v>
      </c>
      <c r="W35" s="137">
        <v>226323735.24000004</v>
      </c>
      <c r="X35" s="137">
        <v>229706110.10600004</v>
      </c>
      <c r="Y35" s="137">
        <v>232514035.51105407</v>
      </c>
      <c r="Z35" s="137">
        <v>235639583.08000001</v>
      </c>
      <c r="AA35" s="137">
        <v>235976966.05000001</v>
      </c>
      <c r="AB35" s="137">
        <v>235023888.56</v>
      </c>
      <c r="AC35" s="137">
        <v>235400588.37</v>
      </c>
      <c r="AD35" s="137">
        <v>233286395.59999999</v>
      </c>
      <c r="AE35" s="137">
        <v>234639322.27000001</v>
      </c>
      <c r="AF35" s="137">
        <v>240263623.70000002</v>
      </c>
      <c r="AG35" s="137">
        <v>341983984.42000002</v>
      </c>
      <c r="AH35" s="137">
        <v>341603348.19999999</v>
      </c>
      <c r="AI35" s="137">
        <v>340314800.41000003</v>
      </c>
      <c r="AJ35" s="137">
        <v>335865663.11000001</v>
      </c>
      <c r="AK35" s="137">
        <v>338295774.58999997</v>
      </c>
      <c r="AL35" s="137">
        <v>372247627.95999998</v>
      </c>
      <c r="AM35" s="137">
        <v>371917406.00999999</v>
      </c>
      <c r="AN35" s="137">
        <v>377096498.72000003</v>
      </c>
      <c r="AO35" s="137">
        <v>378914443.31</v>
      </c>
      <c r="AP35" s="137">
        <v>377282326.22999996</v>
      </c>
      <c r="AQ35" s="148" t="s">
        <v>71</v>
      </c>
    </row>
    <row r="36" spans="1:43" ht="16" x14ac:dyDescent="0.4">
      <c r="A36" s="1"/>
      <c r="B36" s="150" t="s">
        <v>122</v>
      </c>
      <c r="C36" s="2"/>
      <c r="D36" s="2"/>
      <c r="E36" s="2"/>
      <c r="F36" s="1"/>
      <c r="G36" s="1"/>
      <c r="H36" s="1"/>
      <c r="I36" s="1"/>
      <c r="J36" s="1"/>
      <c r="K36" s="1"/>
      <c r="L36" s="1"/>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zoomScale="106" zoomScaleNormal="106" workbookViewId="0">
      <selection activeCell="B1" sqref="B1"/>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170</v>
      </c>
      <c r="C2" s="46"/>
      <c r="D2" s="46"/>
      <c r="E2" s="46"/>
    </row>
    <row r="3" spans="2:10" s="24" customFormat="1" ht="19.25" customHeight="1" x14ac:dyDescent="0.4"/>
    <row r="4" spans="2:10" ht="16.75" customHeight="1" x14ac:dyDescent="0.4"/>
    <row r="5" spans="2:10" ht="11.4" customHeight="1" x14ac:dyDescent="0.4">
      <c r="D5" s="185" t="s">
        <v>81</v>
      </c>
      <c r="E5" s="185"/>
    </row>
    <row r="6" spans="2:10" ht="27" customHeight="1" x14ac:dyDescent="0.4">
      <c r="B6" s="60" t="s">
        <v>82</v>
      </c>
      <c r="C6" s="63"/>
      <c r="D6" s="191" t="s">
        <v>95</v>
      </c>
      <c r="E6" s="192"/>
      <c r="F6" s="52"/>
    </row>
    <row r="7" spans="2:10" x14ac:dyDescent="0.4">
      <c r="B7" s="54">
        <f>B8-0.04</f>
        <v>8.8000000000000043</v>
      </c>
      <c r="C7" s="23"/>
      <c r="D7" s="193">
        <f t="shared" ref="D7:D15" si="0">(((1+($D$19/B7))^12)/(1+$E$19))-1</f>
        <v>0.11673890601591297</v>
      </c>
      <c r="E7" s="193"/>
    </row>
    <row r="8" spans="2:10" x14ac:dyDescent="0.4">
      <c r="B8" s="57">
        <f>B9-0.04</f>
        <v>8.8400000000000034</v>
      </c>
      <c r="C8" s="23"/>
      <c r="D8" s="194">
        <f t="shared" si="0"/>
        <v>0.11592342920901033</v>
      </c>
      <c r="E8" s="195"/>
    </row>
    <row r="9" spans="2:10" x14ac:dyDescent="0.4">
      <c r="B9" s="54">
        <f>B10-0.04</f>
        <v>8.8800000000000026</v>
      </c>
      <c r="C9" s="23"/>
      <c r="D9" s="193">
        <f t="shared" si="0"/>
        <v>0.11511583758160149</v>
      </c>
      <c r="E9" s="193"/>
    </row>
    <row r="10" spans="2:10" x14ac:dyDescent="0.4">
      <c r="B10" s="57">
        <f>B11-0.04</f>
        <v>8.9200000000000017</v>
      </c>
      <c r="C10" s="23"/>
      <c r="D10" s="194">
        <f t="shared" si="0"/>
        <v>0.11431601752355847</v>
      </c>
      <c r="E10" s="195"/>
    </row>
    <row r="11" spans="2:10" x14ac:dyDescent="0.4">
      <c r="B11" s="62">
        <f>B19</f>
        <v>8.9600000000000009</v>
      </c>
      <c r="C11" s="61"/>
      <c r="D11" s="196">
        <f t="shared" si="0"/>
        <v>0.11352385759321426</v>
      </c>
      <c r="E11" s="197"/>
    </row>
    <row r="12" spans="2:10" x14ac:dyDescent="0.4">
      <c r="B12" s="124">
        <f>B11+0.04</f>
        <v>9</v>
      </c>
      <c r="C12" s="23"/>
      <c r="D12" s="194">
        <f t="shared" si="0"/>
        <v>0.11273924846594885</v>
      </c>
      <c r="E12" s="195"/>
      <c r="J12" s="45"/>
    </row>
    <row r="13" spans="2:10" x14ac:dyDescent="0.4">
      <c r="B13" s="53">
        <f>B12+0.04</f>
        <v>9.0399999999999991</v>
      </c>
      <c r="C13" s="23"/>
      <c r="D13" s="193">
        <f t="shared" si="0"/>
        <v>0.11196208288422249</v>
      </c>
      <c r="E13" s="193"/>
    </row>
    <row r="14" spans="2:10" x14ac:dyDescent="0.4">
      <c r="B14" s="124">
        <f>B13+0.04</f>
        <v>9.0799999999999983</v>
      </c>
      <c r="C14" s="23"/>
      <c r="D14" s="194">
        <f t="shared" si="0"/>
        <v>0.11119225560904966</v>
      </c>
      <c r="E14" s="195"/>
    </row>
    <row r="15" spans="2:10" ht="15.65" customHeight="1" x14ac:dyDescent="0.4">
      <c r="B15" s="53">
        <f>B14+0.04</f>
        <v>9.1199999999999974</v>
      </c>
      <c r="C15" s="23"/>
      <c r="D15" s="193">
        <f t="shared" si="0"/>
        <v>0.11042966337277105</v>
      </c>
      <c r="E15" s="193"/>
    </row>
    <row r="16" spans="2:10" ht="18.649999999999999" customHeight="1" x14ac:dyDescent="0.4">
      <c r="B16" s="55"/>
      <c r="C16" s="23"/>
      <c r="D16" s="56"/>
      <c r="E16" s="56"/>
    </row>
    <row r="17" spans="1:7" ht="18.649999999999999" customHeight="1" x14ac:dyDescent="0.4">
      <c r="B17" s="180" t="s">
        <v>174</v>
      </c>
      <c r="C17" s="180"/>
      <c r="D17" s="180"/>
      <c r="E17" s="180"/>
    </row>
    <row r="18" spans="1:7" x14ac:dyDescent="0.4">
      <c r="A18" s="51"/>
      <c r="B18" s="59" t="s">
        <v>173</v>
      </c>
      <c r="C18" s="59"/>
      <c r="D18" s="59" t="s">
        <v>171</v>
      </c>
      <c r="E18" s="59" t="s">
        <v>172</v>
      </c>
      <c r="G18" s="1" t="s">
        <v>94</v>
      </c>
    </row>
    <row r="19" spans="1:7" x14ac:dyDescent="0.4">
      <c r="B19" s="172">
        <v>8.9600000000000009</v>
      </c>
      <c r="C19" s="58"/>
      <c r="D19" s="58">
        <v>0.12</v>
      </c>
      <c r="E19" s="171">
        <v>5.3499999999999999E-2</v>
      </c>
    </row>
    <row r="21" spans="1:7" ht="18.5" customHeight="1" x14ac:dyDescent="0.4"/>
    <row r="22" spans="1:7" ht="52" customHeight="1" x14ac:dyDescent="0.4">
      <c r="B22" s="186" t="s">
        <v>192</v>
      </c>
      <c r="C22" s="186"/>
      <c r="D22" s="186"/>
      <c r="E22" s="186"/>
      <c r="F22" s="186"/>
    </row>
    <row r="23" spans="1:7" ht="23.5" customHeight="1" x14ac:dyDescent="0.4">
      <c r="B23" s="64"/>
      <c r="C23" s="64"/>
      <c r="D23" s="184"/>
      <c r="E23" s="184"/>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8E5B2-6697-4BF8-8C36-619C77261E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2025-08-04T19:42:55Z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