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EstaPastaDeTrabalho"/>
  <mc:AlternateContent xmlns:mc="http://schemas.openxmlformats.org/markup-compatibility/2006">
    <mc:Choice Requires="x15">
      <x15ac:absPath xmlns:x15ac="http://schemas.microsoft.com/office/spreadsheetml/2010/11/ac" url="R:\Relação com Investidores\LIFE11\Planilha de Fundamentos\2026\"/>
    </mc:Choice>
  </mc:AlternateContent>
  <xr:revisionPtr revIDLastSave="0" documentId="8_{3505EB02-2BF4-48DD-B9E8-53140EAC086D}" xr6:coauthVersionLast="47" xr6:coauthVersionMax="47" xr10:uidLastSave="{00000000-0000-0000-0000-000000000000}"/>
  <bookViews>
    <workbookView xWindow="28680" yWindow="-120" windowWidth="20730" windowHeight="11040" xr2:uid="{00000000-000D-0000-FFFF-FFFF00000000}"/>
  </bookViews>
  <sheets>
    <sheet name="Introdução" sheetId="6" r:id="rId1"/>
    <sheet name="Operações" sheetId="14" r:id="rId2"/>
    <sheet name="Dividendos" sheetId="5" r:id="rId3"/>
    <sheet name="Negociação" sheetId="15" r:id="rId4"/>
    <sheet name="Cotistas" sheetId="2" r:id="rId5"/>
    <sheet name="DRE" sheetId="16" r:id="rId6"/>
    <sheet name="Análise Sensibilidade" sheetId="12" r:id="rId7"/>
  </sheets>
  <externalReferences>
    <externalReference r:id="rId8"/>
  </externalReferences>
  <definedNames>
    <definedName name="_xlnm._FilterDatabase" localSheetId="1" hidden="1">Operações!$A$6:$Q$19</definedName>
    <definedName name="data_hoje">[1]DASHBOARD!$C$20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31" i="16" l="1"/>
  <c r="AY26" i="16"/>
  <c r="AY23" i="16"/>
  <c r="AY22" i="16"/>
  <c r="AY21" i="16"/>
  <c r="AY20" i="16"/>
  <c r="AY19" i="16"/>
  <c r="AY18" i="16"/>
  <c r="AY17" i="16"/>
  <c r="AY16" i="16"/>
  <c r="AY15" i="16"/>
  <c r="AY14" i="16"/>
  <c r="AY13" i="16"/>
  <c r="AY12" i="16"/>
  <c r="AY11" i="16"/>
  <c r="AY10" i="16"/>
  <c r="AY9" i="16"/>
  <c r="AY8" i="16"/>
  <c r="AY7" i="16"/>
  <c r="AY6" i="16"/>
  <c r="AR12" i="16" l="1"/>
  <c r="AQ12" i="16" l="1"/>
  <c r="AP12" i="16" l="1"/>
  <c r="B11" i="12" l="1"/>
  <c r="B10" i="12" l="1"/>
  <c r="D11" i="12"/>
  <c r="B12" i="12"/>
  <c r="D12" i="12" s="1"/>
  <c r="B9" i="12" l="1"/>
  <c r="D10" i="12"/>
  <c r="B13" i="12"/>
  <c r="D13" i="12" s="1"/>
  <c r="B8" i="12" l="1"/>
  <c r="D9" i="12"/>
  <c r="B14" i="12"/>
  <c r="D14" i="12" s="1"/>
  <c r="B7" i="12" l="1"/>
  <c r="D7" i="12" s="1"/>
  <c r="D8" i="12"/>
  <c r="B15" i="12"/>
  <c r="D15" i="12" s="1"/>
  <c r="AO12" i="16"/>
  <c r="L7" i="14" l="1"/>
  <c r="L11" i="14" l="1"/>
  <c r="L10" i="14"/>
  <c r="L9" i="14"/>
  <c r="L8" i="14"/>
</calcChain>
</file>

<file path=xl/sharedStrings.xml><?xml version="1.0" encoding="utf-8"?>
<sst xmlns="http://schemas.openxmlformats.org/spreadsheetml/2006/main" count="349" uniqueCount="204">
  <si>
    <t>OBJETIVO DO FUNDO</t>
  </si>
  <si>
    <t xml:space="preserve">O LIFE11 possui como foco ativos geradores de renda mensal, com maior exposição em projetos de loteamento, com característica de primeira residência, na região Sul do Brasil. O fundo abrange diversos segmentos de desenvolvimento, como loteamentos abertos, condomínios fechados, projetos de incorporação vertical e horizontal, dentre outros.
</t>
  </si>
  <si>
    <t>INFORMAÇÕES GERAIS</t>
  </si>
  <si>
    <r>
      <t>PÚBLICO ALVO:</t>
    </r>
    <r>
      <rPr>
        <sz val="14"/>
        <color rgb="FF21335B"/>
        <rFont val="Barlow"/>
      </rPr>
      <t xml:space="preserve"> Investidores em geral </t>
    </r>
    <r>
      <rPr>
        <b/>
        <sz val="14"/>
        <color rgb="FF21335B"/>
        <rFont val="Barlow"/>
      </rPr>
      <t xml:space="preserve">                                                                                                                  </t>
    </r>
  </si>
  <si>
    <r>
      <t>PRAZO DE DURAÇÃO:</t>
    </r>
    <r>
      <rPr>
        <sz val="14"/>
        <color rgb="FF21335B"/>
        <rFont val="Barlow"/>
      </rPr>
      <t xml:space="preserve"> Indeterminado</t>
    </r>
  </si>
  <si>
    <r>
      <t xml:space="preserve">CNPJ: </t>
    </r>
    <r>
      <rPr>
        <sz val="14"/>
        <color rgb="FF21335B"/>
        <rFont val="Barlow"/>
      </rPr>
      <t>39.753.295/0001-02</t>
    </r>
  </si>
  <si>
    <r>
      <t xml:space="preserve">GESTOR: </t>
    </r>
    <r>
      <rPr>
        <sz val="14"/>
        <color rgb="FF21335B"/>
        <rFont val="Barlow"/>
      </rPr>
      <t>LCP Gestora de Recursos LTDA</t>
    </r>
  </si>
  <si>
    <r>
      <t>ADMINISTRADOR:</t>
    </r>
    <r>
      <rPr>
        <sz val="14"/>
        <color rgb="FF21335B"/>
        <rFont val="Barlow"/>
      </rPr>
      <t xml:space="preserve"> Vórtx Dtvm Ltda.</t>
    </r>
  </si>
  <si>
    <r>
      <t>TIPO:</t>
    </r>
    <r>
      <rPr>
        <sz val="14"/>
        <color rgb="FF21335B"/>
        <rFont val="Barlow"/>
      </rPr>
      <t xml:space="preserve"> Condomínio Fechado</t>
    </r>
  </si>
  <si>
    <r>
      <t xml:space="preserve">INÍCIO DO FUNDO: </t>
    </r>
    <r>
      <rPr>
        <sz val="14"/>
        <color rgb="FF21335B"/>
        <rFont val="Barlow"/>
      </rPr>
      <t>04/03/2022</t>
    </r>
  </si>
  <si>
    <r>
      <t>TAXA DE ADMINISTRAÇÃO:</t>
    </r>
    <r>
      <rPr>
        <sz val="14"/>
        <color rgb="FF21335B"/>
        <rFont val="Barlow"/>
      </rPr>
      <t xml:space="preserve"> 1,38% a.a. do PL.</t>
    </r>
  </si>
  <si>
    <r>
      <rPr>
        <b/>
        <sz val="14"/>
        <color rgb="FF21335B"/>
        <rFont val="Barlow"/>
      </rPr>
      <t>TAXA DE PERFORMANCE:</t>
    </r>
    <r>
      <rPr>
        <sz val="14"/>
        <color rgb="FF21335B"/>
        <rFont val="Barlow"/>
      </rPr>
      <t xml:space="preserve"> 20% sobre o que exceder a variação de 100% do CDI</t>
    </r>
  </si>
  <si>
    <t>HIGHLIGHTS</t>
  </si>
  <si>
    <t>*CONSIDERANDO OFERTAS</t>
  </si>
  <si>
    <t>ri@lifecapitalpartners.com.br</t>
  </si>
  <si>
    <t>Disclaimer:</t>
  </si>
  <si>
    <t>LIFE CAPITAL PARTNERS - LIFE11 - FUNDO DE INVESTIMENTO IMOBILIÁRIO</t>
  </si>
  <si>
    <t>Ativo</t>
  </si>
  <si>
    <t>Descrição da Operação</t>
  </si>
  <si>
    <t>Tipo de Empreendimento</t>
  </si>
  <si>
    <t>Estado</t>
  </si>
  <si>
    <t>Indexador</t>
  </si>
  <si>
    <t>Taxa  (%)</t>
  </si>
  <si>
    <t>Duration</t>
  </si>
  <si>
    <t>% Exposição</t>
  </si>
  <si>
    <t>Quantidade Emitida</t>
  </si>
  <si>
    <t>Quantidade Integralizada</t>
  </si>
  <si>
    <t>% Integralizado</t>
  </si>
  <si>
    <t>Vencimento</t>
  </si>
  <si>
    <t>Cód. ISIN</t>
  </si>
  <si>
    <t>Emissor</t>
  </si>
  <si>
    <t xml:space="preserve">Razão de Garantia Saldo Devedor </t>
  </si>
  <si>
    <t>CRI EMA</t>
  </si>
  <si>
    <t>Incorporação</t>
  </si>
  <si>
    <t>SE</t>
  </si>
  <si>
    <t>IPCA+</t>
  </si>
  <si>
    <t>Virgo S.A.</t>
  </si>
  <si>
    <t>CRI Vectra</t>
  </si>
  <si>
    <t>Loteamento</t>
  </si>
  <si>
    <t>PR</t>
  </si>
  <si>
    <t>BRIMWLCRICC5 / BRIMWLCRICD3</t>
  </si>
  <si>
    <t>CRI QSJRN</t>
  </si>
  <si>
    <t>AM</t>
  </si>
  <si>
    <t>CDI+</t>
  </si>
  <si>
    <t>BRHBSCCRI932 / BRHBSCCRI940</t>
  </si>
  <si>
    <t>Habitasec</t>
  </si>
  <si>
    <t>CRI Mirante</t>
  </si>
  <si>
    <t>SC</t>
  </si>
  <si>
    <t>True Sec</t>
  </si>
  <si>
    <t>CRI Vanvera</t>
  </si>
  <si>
    <t>RO</t>
  </si>
  <si>
    <t>BRTSSACRI182</t>
  </si>
  <si>
    <t>Travessia</t>
  </si>
  <si>
    <t>Multipropriedade</t>
  </si>
  <si>
    <t>FIDC Residence Club</t>
  </si>
  <si>
    <t>CE</t>
  </si>
  <si>
    <t>-</t>
  </si>
  <si>
    <t>Itau/Singulare</t>
  </si>
  <si>
    <t>n.a</t>
  </si>
  <si>
    <t>Home Equity 2*</t>
  </si>
  <si>
    <t>SPE Maragogi - Green Portugal I</t>
  </si>
  <si>
    <t>SPE Maragogi - Green Maria</t>
  </si>
  <si>
    <t xml:space="preserve">SPE - Green Portugal II </t>
  </si>
  <si>
    <t>IGP-M+</t>
  </si>
  <si>
    <t>SPE - One II</t>
  </si>
  <si>
    <t>Taxa equivalente em IPCA+</t>
  </si>
  <si>
    <t>Preço de Mercado</t>
  </si>
  <si>
    <t>Mês</t>
  </si>
  <si>
    <t>R$/Cota</t>
  </si>
  <si>
    <t>Dvd Yield</t>
  </si>
  <si>
    <t>Total Geral</t>
  </si>
  <si>
    <t>Negociações</t>
  </si>
  <si>
    <t>Volume (R$)</t>
  </si>
  <si>
    <t>Cota Patrimonial</t>
  </si>
  <si>
    <t>Cota Mercado</t>
  </si>
  <si>
    <t>Evoluçaõ de cotistas</t>
  </si>
  <si>
    <t>Cotistas</t>
  </si>
  <si>
    <t xml:space="preserve">LTV </t>
  </si>
  <si>
    <t xml:space="preserve"> </t>
  </si>
  <si>
    <r>
      <t xml:space="preserve">Carteira CRI
</t>
    </r>
    <r>
      <rPr>
        <sz val="9"/>
        <color rgb="FF21335B"/>
        <rFont val="Barlow"/>
      </rPr>
      <t>(IPCA+)</t>
    </r>
  </si>
  <si>
    <t>Negociação</t>
  </si>
  <si>
    <t>Histórico de dividendos</t>
  </si>
  <si>
    <t xml:space="preserve">                      Fundo de Investimento Imobiliário LCP - (LIFE11) </t>
  </si>
  <si>
    <t>Dividendos</t>
  </si>
  <si>
    <t>CRI</t>
  </si>
  <si>
    <t>Juros Pagos</t>
  </si>
  <si>
    <t>Home Equity</t>
  </si>
  <si>
    <t>Juros</t>
  </si>
  <si>
    <t>Outros</t>
  </si>
  <si>
    <t>Total de Despesas</t>
  </si>
  <si>
    <t>Taxa de Administração, Escrituração e Custódia</t>
  </si>
  <si>
    <t>Taxa de Performance</t>
  </si>
  <si>
    <t>Outras Despesas</t>
  </si>
  <si>
    <t>Custo de Emissão</t>
  </si>
  <si>
    <t>Distribuições LIFE11</t>
  </si>
  <si>
    <t>Distribuição mensalizada média LIFE11</t>
  </si>
  <si>
    <t>Cota (ex-rendimentos) LIFE11</t>
  </si>
  <si>
    <t>Patrimônio Líquido</t>
  </si>
  <si>
    <t>Reserva de Lucros</t>
  </si>
  <si>
    <t>Apreciação de Ativo</t>
  </si>
  <si>
    <t>Resultado Caixa</t>
  </si>
  <si>
    <t>DRE</t>
  </si>
  <si>
    <r>
      <t xml:space="preserve">Patrimônio Líquido </t>
    </r>
    <r>
      <rPr>
        <b/>
        <sz val="8"/>
        <rFont val="Barlow"/>
      </rPr>
      <t>(Ajustado pela Oferta)</t>
    </r>
  </si>
  <si>
    <t>Abr-22</t>
  </si>
  <si>
    <t>Mai-22</t>
  </si>
  <si>
    <t>Ago-23</t>
  </si>
  <si>
    <t>Set-23</t>
  </si>
  <si>
    <t>Out-23</t>
  </si>
  <si>
    <t>Nov-23</t>
  </si>
  <si>
    <t>Dez-23</t>
  </si>
  <si>
    <t>Jan-24</t>
  </si>
  <si>
    <t>Fev-24</t>
  </si>
  <si>
    <t>Mar24</t>
  </si>
  <si>
    <t>Abr24</t>
  </si>
  <si>
    <t>Mai24</t>
  </si>
  <si>
    <t>Jun24</t>
  </si>
  <si>
    <t>Jul24</t>
  </si>
  <si>
    <t>Ago24</t>
  </si>
  <si>
    <t>Total de Receitas</t>
  </si>
  <si>
    <t>Operações de True Sales</t>
  </si>
  <si>
    <t>Informações Adicionais</t>
  </si>
  <si>
    <t>Média</t>
  </si>
  <si>
    <t>Set24</t>
  </si>
  <si>
    <t>Out24</t>
  </si>
  <si>
    <t>Desde o Início</t>
  </si>
  <si>
    <t>Nov24</t>
  </si>
  <si>
    <t>DRE Gerencial</t>
  </si>
  <si>
    <t>Dez24</t>
  </si>
  <si>
    <t>Jan25</t>
  </si>
  <si>
    <t>Fev25</t>
  </si>
  <si>
    <t>Resumo Mensal de Negociação</t>
  </si>
  <si>
    <r>
      <t>RENDIMENTO:</t>
    </r>
    <r>
      <rPr>
        <sz val="14"/>
        <color rgb="FF21335B"/>
        <rFont val="Barlow"/>
      </rPr>
      <t xml:space="preserve"> R$ 0,12/cota</t>
    </r>
  </si>
  <si>
    <t>BRAPCSCRIF72</t>
  </si>
  <si>
    <t>Mar25</t>
  </si>
  <si>
    <t xml:space="preserve"> BRIMWLCRIC65 / BRIMWLCRIC73 </t>
  </si>
  <si>
    <t>IPCA/IGP-M</t>
  </si>
  <si>
    <t>Abr25</t>
  </si>
  <si>
    <t>SPE - Marmet</t>
  </si>
  <si>
    <t>O Residencial Marmet está situado em uma localização privilegiada próximo ao novo Fórum de Água Boa no estado do Mato Grosso. O loteamento oferece uma estrutura completa, incluindo pavimentação asfáltica, meio-fio, sistema de abastecimento de água, rede elétrica, iluminação nas vias, drenagem de águas pluviais e rede de esgoto — tudo pensado para garantir praticidade e conforto aos seus moradores. O empreendimento também se diferencia pelo seu projeto urbanístico moderno, que valoriza a amplitude e a organização dos espaços, promovendo qualidade de vida e bem-estar. Com áreas de lazer, praças e ambientes destinados à convivência, o bairro foi desenvolvido para estimular a interação entre vizinhos e proporcionar um clima de harmonia e acolhimento.</t>
  </si>
  <si>
    <t>MT</t>
  </si>
  <si>
    <t>Mai25</t>
  </si>
  <si>
    <t>Análise de Sensibilidade</t>
  </si>
  <si>
    <t>Dividendo</t>
  </si>
  <si>
    <t>IPCA 12M</t>
  </si>
  <si>
    <t xml:space="preserve">Preço </t>
  </si>
  <si>
    <t>Input Manual</t>
  </si>
  <si>
    <t>Jun25</t>
  </si>
  <si>
    <t>*Diante das últimas alterações na composição da carteira do LIFE11, atualizamos a metodologia da tabela de sensibilidade para refletir a totalidade do retorno do fundo. A nova abordagem utiliza como base o guidance de retorno esperado apresentado neste relatório e deixa de considerar apenas os CRIs da carteira.</t>
  </si>
  <si>
    <t>Jul25</t>
  </si>
  <si>
    <t>Ago25</t>
  </si>
  <si>
    <t>O Projeto de Barra Loft foi desenvolvido pela EMA Incorporações como resposta ao alto crescimento observado na cidade de Barra dos Coqueiros, Região Metropolitana de Aracaju. O empreendimento fica à 30 minutos do centro de Aracaju, através da ponte João Alves, entre Aracaju e o Terminal Marítimo Inácio Barbosa. A economia da cidade é amparada pelas atividades do terminal, operação da Petrobras no estado de Sergipe, e da UTE Porto de Sergipe I. O projeto de incorporação horizontal oferece Lofts residenciais em faixa de preço compatível com o mercado, em condomínio fechado, com acesso direto à praia por dentro do condomínio.</t>
  </si>
  <si>
    <t xml:space="preserve">O CRI Vectra é composto pela incorporação Sky Residence (Cambé-PR) cuja obra está finalizada e com vendas em fase de conclusão, e pelo projeto de Reserva do Saltinho (Londrina – PR), loteamento aberto localizado na Zona Sul da cidade. O loteamento é voltado ao público residencial de padrão médio e conta com parques arborizados, vias de caminhada e ciclovias, sendo um dos projetos mais atrativos para trabalhadores da região Sul e Oeste da cidade. Além disso, houve em 2024 o lançamento do Saltinho Village, um condomínio fechado, que proporciona ainda mais segurança e lazer, voltado para a classe média alta, dentro do loteamento Reserva Saltinho. A desenvolvedora, Vectra, possui mais de 25 anos de história em incorporações e loteamentos na região de Londrina e resto do estado do Paraná, com foco em projetos de classe alta e média. </t>
  </si>
  <si>
    <t>O Projeto de Quintas São José do Rio Negro foi um dos primeiros projetos analisado pela LCP, localizado em Manaus (AM). Nosso interesse no projeto veio não somente de seus prospectos financeiros, mas também do respeito do desenvolvedor com a fauna e flora da região. Contando com rede elétrica subterrânea, instalações de alta qualidade, sistema de reutilização de águas pluviais, corredores ecológicos e mais de 300.000 m2 de floresta preservada, o projeto oferece uma abordagem diferente ao desenvolvimento urbano, encontra-se em fase avançada de comercialização e é conduzido por incorporador com histórico de atuação local. Trata-se de um ativo com perfil aderente à estratégia do fundo.</t>
  </si>
  <si>
    <t>O Projeto de Mirante Residence é uma incorporação vertical desenvolvida em São José, na região metropolitana de Florianópolis (SC), com vista para o mar de Praia Comprida. O empreendimento entrega apartamentos de 1, 2 e 3 quartos com ambientes integrados e áreas comuns que totalizam 1100 m² de área de lazer. O CRI foi estruturado para financiar a obra, com modelagem que assegura uma razão de garantia e desembolsos alinhados à evolução das vendas, reduzindo o risco da operação e favorecendo sua rentabilidade.</t>
  </si>
  <si>
    <t>O projeto é composto por dois loteamentos, Jardim Bella Vista e Jardim Rio de Janeiro, ambos localizados no munícipio de Ariquemes, a terceira cidade mais populosa do estado de Rondônia. Tratando-se de um projeto com risco de execução reduzido, com longo histórico em sua carteira de recebíveis, baixo LTV e taxa atraente. A operação foi incluída no portfólio com o objetivo de ampliar a diversificação, em linha com a estratégia do fundo, considerando o perfil de risco controlado e as condições atrativas da operação.</t>
  </si>
  <si>
    <t>O Projeto Residence Club é uma Multipropriedade. O FIDC, estruturado pelo Itaú Unibanco, consiste em financiar as obras de empreendimentos do setor de hotelaria, um deles em Fortaleza (Ceará) e outro em Ilha do Sol (Paraná). Os empreendimentos deste FIDC apresentam características específicas, com estrutura que busca equilibrar o risco inerente do setor e a sustentabilidade financeira das operações, de modo a contribuir para a diversificação e equilíbrio do portfólio do fundo.</t>
  </si>
  <si>
    <t>A SPE Maragogi é composta por dois projetos de loteamento, ambos localizados no município de Fazenda Rio Grande, parte da região metropolitana de Curitiba. Fazenda Rio Grande tem sido uma das cidades que mais cresce no estado, e foi a cidade que demonstrou maior avanço econômico na região metropolitana de Curitiba segundo o Ipardes (2018)¹. Os Projetos Green Portugal e Green Maria foram lançados em 2016 e 2020 respectivamente, e já chegaram a um nível de adensamento urbano significativo, em grande parte por conta da localização diferenciada desses projetos, que se encontram bem servidos por linhas de transporte público, perto de outras áreas urbanas já estabelecidas, e em região próxima do centro da cidade e perto de vias de acesso à cidade de Curitiba. O projeto entrou no fundo a uma taxa de 12% real a.a., e o retorno que obtivemos com recuperação de montante devido e redução de inadimplência, já nos permite enxergar uma TIR mais próxima de 13%. Maragogi é o primeiro projeto de True Sale a fazer parte do nosso portfólio.</t>
  </si>
  <si>
    <t>A SPE Green Portugal é composta pelo restante dos lotes do projeto Green Portugal, com metragens de 120 m² a 220 m², tendo a possibilidade de construção comercial ou
residencial. É uma continuidade de um dos projetos de Maragogi, e conforme descrito no item acima, verificamos o ganho de preço constante desde o lançamento. A carteira possui muitas unidades disponíveis, onde enxergamos o projeto com potencial de valorização, conforme características de localização, mercado e venda do estoque. A SPE foi incorporada, para uma gestão uniforme do projeto, que entrou no fundo a uma taxa de 12% real a.a., e o retorno que obtivemos com recuperação de montante devido e redução de inadimplência, já nos permite enxergar uma TIR mais próxima de 13%.</t>
  </si>
  <si>
    <t>A SPE One II foi incorporada em nossa carteira no mês de março de 2024. Ela é composta por lotes de Green Portugal e Green Maria, projetos já citados em nossas atualizações. A
One II é uma carteira reduzida quando comparada às demais, possuindo apenas 97 lotes, não causando um sobrecarregamento na estrutura de cobrança já estabelecida. A tese de uma gestão uniforme dos projetos foi bem positiva para as vendas, conforme a valorização do m² já mencionada em Green Portugal. Acreditamos portanto, que agregar essa outra parte de Green Maria pode refletir em ganho de preço nas vendas do loteamento. Somado a isso, nosso olhar de gestão ativa deve destravar valor com a recuperação de contratos inadimplentes.</t>
  </si>
  <si>
    <t>Set25</t>
  </si>
  <si>
    <t>¹Correção monetária não é proveniente de resultado caixa</t>
  </si>
  <si>
    <t>²Resultado proveniente de rendimento de operação compromissada e proventos de FIIs investidos pelo fundo</t>
  </si>
  <si>
    <t>³O "Resultado" apresentado é uma combinação do resultado caixa e a "Apreciação de Ativo"</t>
  </si>
  <si>
    <t>Correção Monetária¹</t>
  </si>
  <si>
    <t>Caixa²</t>
  </si>
  <si>
    <t>Resultado³</t>
  </si>
  <si>
    <t>3676258,4*</t>
  </si>
  <si>
    <t>40754360,04*</t>
  </si>
  <si>
    <t>*Valores acumulados até a data</t>
  </si>
  <si>
    <t>É recomendada a leitura da Lâmina de informações essenciais, do Regulamento e demais documentos legais do Fundo pelo investidor antes de aplicar seus recursos.</t>
  </si>
  <si>
    <t>Fundos de Investimento não contam com a garantia do Administrador, Gestor da carteira, qualquer mecanismo de seguro, ou, ainda, do Fundo Garantidor de Créditos – FGC.</t>
  </si>
  <si>
    <t>As opiniões, estimativas e projeções refletem o atual julgamento do responsável pelo seu conteúdo na data de sua divulgação e estão, portanto, sujeitas a alterações sem aviso prévio.</t>
  </si>
  <si>
    <t>O objetivo do Fundo não representa nem deve ser considerado, a qualquer momento, e sob qualquer hipótese, como promessa, garantia ou sugestão de rentabilidade ao investidor.</t>
  </si>
  <si>
    <t>Quaisquer outras informações ou esclarecimentos sobre o Fundo poderão ser obtidos com o Administrador e o Gestor.</t>
  </si>
  <si>
    <t>A LCP Gestora de Recursos Ltda. (“LCP”) não comercializa ou distribui cotas de fundos de investimentos ou qualquer outro valor mobiliário.</t>
  </si>
  <si>
    <t>Este material tem caráter exclusivamente informativo e não constitui oferta pública ou recomendação de investimentos.</t>
  </si>
  <si>
    <t>O Fundo teve início em 04/03/22 e não tem prazo definido de duração. A rentabilidade obtida no passado não representa garantia de rentabilidade futura.</t>
  </si>
  <si>
    <t>Out25</t>
  </si>
  <si>
    <r>
      <rPr>
        <b/>
        <sz val="14"/>
        <color rgb="FF21335B"/>
        <rFont val="Barlow"/>
      </rPr>
      <t>QTDE DE COTAS EMITIDAS:</t>
    </r>
    <r>
      <rPr>
        <sz val="14"/>
        <color rgb="FF21335B"/>
        <rFont val="Barlow"/>
      </rPr>
      <t xml:space="preserve"> 37.761.584</t>
    </r>
  </si>
  <si>
    <t>Nov25</t>
  </si>
  <si>
    <t>https://www.ibge.gov.br/explica/inflacao.php</t>
  </si>
  <si>
    <t>Dez25</t>
  </si>
  <si>
    <t>CRI Poehma</t>
  </si>
  <si>
    <t>O Empreendimento representa o primeiro investimento do Fundo no Estado do Rio Grande do Sul e está localizado em Gramado, em frente ao Lago Negro. Além disso, o empreendimento contempla itens de infraestrutura e lazer conforme descritor pelo desenvolvedor. O CRI foi estruturado para financiar o restante das obras, e os desembolsos foram trancheados conforme a necessidade de caixa para evolução da construção, sem sobrecarregar a dívida.</t>
  </si>
  <si>
    <t>RS</t>
  </si>
  <si>
    <t>BRHBSCCRIA01</t>
  </si>
  <si>
    <t>CRI Abecker II</t>
  </si>
  <si>
    <t>O CRI contempla operações performadas e uma carteira a performar, com obras acima de 95%. Os recebíveis estão divididos em cinco projetos distintos, com histórico de inadimplência acumulada em níveis reduzidos. Os empreendimentos estão localizados em São Francisco do Sul, Garuva e Araquari, em Santa Catarina. Essas regiões estão a menos de uma hora da cidade de Joinville, que possui relevante polo industrial, com empresas como Tigre e Tupy.</t>
  </si>
  <si>
    <t>BRCASCCRI4Z7</t>
  </si>
  <si>
    <t>Canal</t>
  </si>
  <si>
    <t>Jan26</t>
  </si>
  <si>
    <r>
      <rPr>
        <b/>
        <sz val="14"/>
        <color rgb="FF21335B"/>
        <rFont val="Barlow"/>
      </rPr>
      <t>PATRIMÔNIO LÍQUIDO:</t>
    </r>
    <r>
      <rPr>
        <sz val="14"/>
        <color rgb="FF21335B"/>
        <rFont val="Barlow"/>
      </rPr>
      <t xml:space="preserve"> R$ 379.400.780,65</t>
    </r>
  </si>
  <si>
    <r>
      <rPr>
        <b/>
        <sz val="14"/>
        <color rgb="FF21335B"/>
        <rFont val="Barlow"/>
      </rPr>
      <t>PATRIMÔNIO LÍQUIDO MÉDIO* (últimos 12 meses):</t>
    </r>
    <r>
      <rPr>
        <sz val="14"/>
        <color rgb="FF21335B"/>
        <rFont val="Barlow"/>
      </rPr>
      <t xml:space="preserve"> R$ 388.458.424,41</t>
    </r>
  </si>
  <si>
    <r>
      <rPr>
        <b/>
        <sz val="14"/>
        <color rgb="FF21335B"/>
        <rFont val="Barlow"/>
      </rPr>
      <t>QTDE DE INVESTIDORES:</t>
    </r>
    <r>
      <rPr>
        <sz val="14"/>
        <color rgb="FF21335B"/>
        <rFont val="Barlow"/>
      </rPr>
      <t xml:space="preserve"> 19.967</t>
    </r>
  </si>
  <si>
    <t xml:space="preserve">Performance Fev-26: </t>
  </si>
  <si>
    <r>
      <t xml:space="preserve">CDI LÍQUIDO: </t>
    </r>
    <r>
      <rPr>
        <sz val="14"/>
        <color rgb="FF21335B"/>
        <rFont val="Barlow"/>
      </rPr>
      <t xml:space="preserve">148,40% do CDI líquido, equivalente a 126,14% do CDI bruto. </t>
    </r>
  </si>
  <si>
    <r>
      <t>COTA PATRIMONIAL:</t>
    </r>
    <r>
      <rPr>
        <sz val="14"/>
        <color rgb="FF21335B"/>
        <rFont val="Barlow"/>
      </rPr>
      <t xml:space="preserve"> R$ 9,54</t>
    </r>
  </si>
  <si>
    <r>
      <t xml:space="preserve">COTA MERCADO: </t>
    </r>
    <r>
      <rPr>
        <sz val="14"/>
        <color rgb="FF21335B"/>
        <rFont val="Barlow"/>
      </rPr>
      <t>R$ 9,00</t>
    </r>
  </si>
  <si>
    <r>
      <t>DIVIDEND YIELD (mês):</t>
    </r>
    <r>
      <rPr>
        <sz val="14"/>
        <color rgb="FF21335B"/>
        <rFont val="Barlow"/>
      </rPr>
      <t xml:space="preserve"> 1,26% a.m. (ou 16,18% a.a)</t>
    </r>
  </si>
  <si>
    <r>
      <t>DIVIDEND YIELD (12M):</t>
    </r>
    <r>
      <rPr>
        <sz val="14"/>
        <color rgb="FF21335B"/>
        <rFont val="Barlow"/>
      </rPr>
      <t xml:space="preserve"> 15,57% a.a.</t>
    </r>
  </si>
  <si>
    <r>
      <t>RETORNO DESDE O INÍCIO:</t>
    </r>
    <r>
      <rPr>
        <sz val="14"/>
        <color rgb="FF21335B"/>
        <rFont val="Barlow"/>
      </rPr>
      <t xml:space="preserve"> 75,39% (152,80% do CDI líquido)</t>
    </r>
  </si>
  <si>
    <r>
      <t>LIQUIDEZ DIÁRIA:</t>
    </r>
    <r>
      <rPr>
        <sz val="14"/>
        <color rgb="FF21335B"/>
        <rFont val="Barlow"/>
      </rPr>
      <t xml:space="preserve"> R$ 1.08 mi/dia</t>
    </r>
  </si>
  <si>
    <t>Atualização - Fevereiro 2026</t>
  </si>
  <si>
    <t>Fev26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</si>
</sst>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R$&quot;\ #,##0.00;[Red]\-&quot;R$&quot;\ #,##0.00"/>
    <numFmt numFmtId="44" formatCode="_-&quot;R$&quot;\ * #,##0.00_-;\-&quot;R$&quot;\ * #,##0.00_-;_-&quot;R$&quot;\ * &quot;-&quot;??_-;_-@_-"/>
    <numFmt numFmtId="43" formatCode="_-* #,##0.00_-;\-* #,##0.00_-;_-* &quot;-&quot;??_-;_-@_-"/>
    <numFmt numFmtId="164" formatCode="0.0%"/>
    <numFmt numFmtId="165" formatCode="&quot;R$&quot;\ #,##0.00"/>
    <numFmt numFmtId="166" formatCode="&quot;R$&quot;\ #,##0.000"/>
    <numFmt numFmtId="167" formatCode="[$-416]mmm\-yy;@"/>
    <numFmt numFmtId="168" formatCode="_-* #,##0_-;\-* #,##0_-;_-* &quot;-&quot;??_-;_-@_-"/>
    <numFmt numFmtId="169" formatCode="#,##0.00_);\(#,##0.00\);&quot;-&quot;"/>
    <numFmt numFmtId="170" formatCode="#,##0.000_);\(#,##0.000\);&quot;-&quot;"/>
    <numFmt numFmtId="171" formatCode="[$-409]mmm\-yy;@"/>
  </numFmts>
  <fonts count="49" x14ac:knownFonts="1">
    <font>
      <sz val="11"/>
      <color theme="1"/>
      <name val="Aptos Narrow"/>
      <family val="2"/>
      <scheme val="minor"/>
    </font>
    <font>
      <sz val="11"/>
      <color theme="1"/>
      <name val="Barlow"/>
    </font>
    <font>
      <u/>
      <sz val="11"/>
      <color theme="10"/>
      <name val="Aptos Narrow"/>
      <family val="2"/>
      <scheme val="minor"/>
    </font>
    <font>
      <sz val="11"/>
      <color theme="1"/>
      <name val="Aptos Narrow"/>
      <family val="2"/>
      <scheme val="minor"/>
    </font>
    <font>
      <sz val="11"/>
      <color rgb="FF002060"/>
      <name val="Aptos Narrow"/>
      <family val="2"/>
      <scheme val="minor"/>
    </font>
    <font>
      <b/>
      <sz val="11"/>
      <color theme="1"/>
      <name val="Barlow"/>
    </font>
    <font>
      <b/>
      <sz val="11"/>
      <color rgb="FF002060"/>
      <name val="Barlow"/>
    </font>
    <font>
      <sz val="10"/>
      <name val="Barlow"/>
    </font>
    <font>
      <sz val="8"/>
      <color theme="0"/>
      <name val="Barlow"/>
    </font>
    <font>
      <sz val="11"/>
      <color rgb="FF21335B"/>
      <name val="Aptos Narrow"/>
      <family val="2"/>
      <scheme val="minor"/>
    </font>
    <font>
      <b/>
      <u/>
      <sz val="16"/>
      <color rgb="FF21335B"/>
      <name val="Barlow"/>
    </font>
    <font>
      <b/>
      <sz val="14"/>
      <color rgb="FF21335B"/>
      <name val="Barlow"/>
    </font>
    <font>
      <sz val="14"/>
      <color rgb="FF21335B"/>
      <name val="Barlow"/>
    </font>
    <font>
      <i/>
      <sz val="14"/>
      <color rgb="FF21335B"/>
      <name val="Barlow"/>
    </font>
    <font>
      <b/>
      <sz val="16"/>
      <color rgb="FFFFC176"/>
      <name val="Barlow"/>
    </font>
    <font>
      <sz val="11"/>
      <color rgb="FF21335B"/>
      <name val="Barlow"/>
    </font>
    <font>
      <b/>
      <sz val="18"/>
      <color rgb="FF21335B"/>
      <name val="Barlow"/>
    </font>
    <font>
      <b/>
      <i/>
      <sz val="12"/>
      <color rgb="FF303030"/>
      <name val="Barlow"/>
    </font>
    <font>
      <sz val="11"/>
      <color rgb="FFFFC176"/>
      <name val="Barlow"/>
    </font>
    <font>
      <sz val="11"/>
      <color rgb="FF303030"/>
      <name val="Barlow"/>
    </font>
    <font>
      <b/>
      <sz val="11"/>
      <color rgb="FF21335B"/>
      <name val="Barlow"/>
    </font>
    <font>
      <b/>
      <sz val="10"/>
      <color rgb="FF303030"/>
      <name val="Barlow"/>
    </font>
    <font>
      <sz val="10"/>
      <color rgb="FF303030"/>
      <name val="Barlow"/>
    </font>
    <font>
      <b/>
      <sz val="11"/>
      <color rgb="FFFFC176"/>
      <name val="Barlow"/>
    </font>
    <font>
      <b/>
      <sz val="18"/>
      <color rgb="FFFFC176"/>
      <name val="Barlow"/>
    </font>
    <font>
      <sz val="12"/>
      <color rgb="FF21335B"/>
      <name val="Barlow"/>
    </font>
    <font>
      <b/>
      <sz val="13"/>
      <color rgb="FF21335B"/>
      <name val="Barlow"/>
    </font>
    <font>
      <b/>
      <sz val="9"/>
      <color rgb="FFFFC176"/>
      <name val="Barlow"/>
    </font>
    <font>
      <sz val="11"/>
      <color theme="0"/>
      <name val="Barlow"/>
    </font>
    <font>
      <b/>
      <sz val="8"/>
      <color rgb="FFFFC176"/>
      <name val="Barlow"/>
    </font>
    <font>
      <b/>
      <sz val="8"/>
      <color rgb="FF21335B"/>
      <name val="Barlow"/>
    </font>
    <font>
      <b/>
      <sz val="9"/>
      <color rgb="FF21335B"/>
      <name val="Barlow"/>
    </font>
    <font>
      <sz val="9"/>
      <color rgb="FF21335B"/>
      <name val="Barlow"/>
    </font>
    <font>
      <b/>
      <sz val="7"/>
      <color rgb="FF21335B"/>
      <name val="Barlow"/>
    </font>
    <font>
      <b/>
      <sz val="12"/>
      <color rgb="FF21335B"/>
      <name val="Barlow"/>
    </font>
    <font>
      <sz val="12"/>
      <color rgb="FFFFC176"/>
      <name val="Barlow"/>
    </font>
    <font>
      <sz val="11"/>
      <color rgb="FF002060"/>
      <name val="Barlow"/>
    </font>
    <font>
      <i/>
      <sz val="11"/>
      <color theme="1"/>
      <name val="Barlow"/>
    </font>
    <font>
      <b/>
      <sz val="18"/>
      <color rgb="FFFFC176"/>
      <name val="Aptos Narrow"/>
      <family val="2"/>
      <scheme val="minor"/>
    </font>
    <font>
      <b/>
      <sz val="11"/>
      <color rgb="FFFFC176"/>
      <name val="Aptos Narrow"/>
      <family val="2"/>
      <scheme val="minor"/>
    </font>
    <font>
      <sz val="18"/>
      <color theme="1"/>
      <name val="Aptos Narrow"/>
      <family val="2"/>
      <scheme val="minor"/>
    </font>
    <font>
      <sz val="18"/>
      <color rgb="FFFFC176"/>
      <name val="Barlow"/>
    </font>
    <font>
      <b/>
      <sz val="11"/>
      <name val="Barlow"/>
    </font>
    <font>
      <sz val="11"/>
      <color rgb="FF21355D"/>
      <name val="Barlow"/>
    </font>
    <font>
      <sz val="11"/>
      <color theme="4" tint="-0.499984740745262"/>
      <name val="Barlow"/>
    </font>
    <font>
      <b/>
      <sz val="8"/>
      <name val="Barlow"/>
    </font>
    <font>
      <sz val="8"/>
      <color theme="1"/>
      <name val="Barlow"/>
    </font>
    <font>
      <sz val="8"/>
      <name val="Aptos Narrow"/>
      <family val="2"/>
      <scheme val="minor"/>
    </font>
    <font>
      <sz val="11"/>
      <color indexed="8"/>
      <name val="Aptos Narrow"/>
      <family val="2"/>
      <scheme val="minor"/>
    </font>
  </fonts>
  <fills count="12">
    <fill>
      <patternFill patternType="none"/>
    </fill>
    <fill>
      <patternFill patternType="gray125"/>
    </fill>
    <fill>
      <patternFill patternType="solid">
        <fgColor theme="0"/>
        <bgColor indexed="64"/>
      </patternFill>
    </fill>
    <fill>
      <patternFill patternType="solid">
        <fgColor rgb="FFFFC176"/>
        <bgColor indexed="64"/>
      </patternFill>
    </fill>
    <fill>
      <patternFill patternType="solid">
        <fgColor rgb="FF21335B"/>
        <bgColor indexed="64"/>
      </patternFill>
    </fill>
    <fill>
      <patternFill patternType="solid">
        <fgColor theme="0" tint="-0.14999847407452621"/>
        <bgColor theme="0" tint="-0.14999847407452621"/>
      </patternFill>
    </fill>
    <fill>
      <patternFill patternType="solid">
        <fgColor rgb="FFFFC176"/>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theme="0" tint="-0.14999847407452621"/>
      </patternFill>
    </fill>
    <fill>
      <patternFill patternType="solid">
        <fgColor rgb="FFF2F2F2"/>
        <bgColor indexed="64"/>
      </patternFill>
    </fill>
    <fill>
      <patternFill patternType="solid">
        <fgColor theme="2" tint="-9.9978637043366805E-2"/>
        <bgColor indexed="64"/>
      </patternFill>
    </fill>
  </fills>
  <borders count="28">
    <border>
      <left/>
      <right/>
      <top/>
      <bottom/>
      <diagonal/>
    </border>
    <border>
      <left/>
      <right/>
      <top/>
      <bottom style="thin">
        <color rgb="FF00206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rgb="FF1A2C4C"/>
      </top>
      <bottom/>
      <diagonal/>
    </border>
    <border>
      <left/>
      <right/>
      <top/>
      <bottom style="dotted">
        <color rgb="FF585856"/>
      </bottom>
      <diagonal/>
    </border>
    <border>
      <left/>
      <right/>
      <top/>
      <bottom style="dotted">
        <color indexed="64"/>
      </bottom>
      <diagonal/>
    </border>
    <border>
      <left/>
      <right/>
      <top style="dotted">
        <color indexed="64"/>
      </top>
      <bottom style="dotted">
        <color indexed="64"/>
      </bottom>
      <diagonal/>
    </border>
    <border>
      <left style="thin">
        <color rgb="FFFFC176"/>
      </left>
      <right/>
      <top/>
      <bottom/>
      <diagonal/>
    </border>
    <border>
      <left style="thin">
        <color rgb="FFFFC176"/>
      </left>
      <right style="thin">
        <color rgb="FFFFC176"/>
      </right>
      <top style="thin">
        <color rgb="FFFFC176"/>
      </top>
      <bottom/>
      <diagonal/>
    </border>
    <border>
      <left style="thin">
        <color rgb="FFFFC176"/>
      </left>
      <right style="thin">
        <color theme="0"/>
      </right>
      <top/>
      <bottom/>
      <diagonal/>
    </border>
    <border>
      <left style="thin">
        <color theme="0"/>
      </left>
      <right/>
      <top/>
      <bottom/>
      <diagonal/>
    </border>
    <border>
      <left/>
      <right/>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rgb="FF1A2C4C"/>
      </top>
      <bottom/>
      <diagonal/>
    </border>
    <border>
      <left style="thin">
        <color theme="0"/>
      </left>
      <right/>
      <top style="thin">
        <color rgb="FF1A2C4C"/>
      </top>
      <bottom/>
      <diagonal/>
    </border>
    <border>
      <left/>
      <right style="thin">
        <color theme="0"/>
      </right>
      <top style="thin">
        <color rgb="FF1A2C4C"/>
      </top>
      <bottom/>
      <diagonal/>
    </border>
    <border>
      <left/>
      <right/>
      <top style="thin">
        <color indexed="64"/>
      </top>
      <bottom/>
      <diagonal/>
    </border>
    <border>
      <left/>
      <right/>
      <top/>
      <bottom style="medium">
        <color indexed="64"/>
      </bottom>
      <diagonal/>
    </border>
    <border>
      <left style="mediumDashed">
        <color theme="0" tint="-0.499984740745262"/>
      </left>
      <right style="mediumDashed">
        <color theme="0" tint="-0.499984740745262"/>
      </right>
      <top/>
      <bottom style="medium">
        <color indexed="64"/>
      </bottom>
      <diagonal/>
    </border>
    <border>
      <left style="mediumDashed">
        <color theme="0" tint="-0.499984740745262"/>
      </left>
      <right style="mediumDashed">
        <color theme="0" tint="-0.499984740745262"/>
      </right>
      <top/>
      <bottom style="thin">
        <color indexed="64"/>
      </bottom>
      <diagonal/>
    </border>
    <border>
      <left style="mediumDashed">
        <color theme="0" tint="-0.499984740745262"/>
      </left>
      <right style="mediumDashed">
        <color theme="0" tint="-0.499984740745262"/>
      </right>
      <top/>
      <bottom/>
      <diagonal/>
    </border>
    <border>
      <left style="mediumDashed">
        <color theme="0" tint="-0.499984740745262"/>
      </left>
      <right style="mediumDashed">
        <color theme="0" tint="-0.499984740745262"/>
      </right>
      <top/>
      <bottom style="mediumDashed">
        <color theme="0" tint="-0.499984740745262"/>
      </bottom>
      <diagonal/>
    </border>
    <border>
      <left style="mediumDashed">
        <color theme="0" tint="-0.499984740745262"/>
      </left>
      <right style="mediumDashed">
        <color theme="0" tint="-0.499984740745262"/>
      </right>
      <top style="mediumDashed">
        <color theme="0" tint="-0.499984740745262"/>
      </top>
      <bottom style="medium">
        <color indexed="64"/>
      </bottom>
      <diagonal/>
    </border>
    <border>
      <left style="mediumDashed">
        <color theme="0" tint="-0.499984740745262"/>
      </left>
      <right style="mediumDashed">
        <color theme="0" tint="-0.499984740745262"/>
      </right>
      <top style="medium">
        <color indexed="64"/>
      </top>
      <bottom style="thin">
        <color indexed="64"/>
      </bottom>
      <diagonal/>
    </border>
    <border>
      <left style="thin">
        <color rgb="FFFFC176"/>
      </left>
      <right/>
      <top style="thin">
        <color theme="0"/>
      </top>
      <bottom/>
      <diagonal/>
    </border>
    <border>
      <left/>
      <right style="thin">
        <color rgb="FFFFC176"/>
      </right>
      <top style="thin">
        <color theme="0"/>
      </top>
      <bottom/>
      <diagonal/>
    </border>
  </borders>
  <cellStyleXfs count="17">
    <xf numFmtId="0" fontId="0" fillId="0" borderId="0"/>
    <xf numFmtId="0" fontId="2"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48"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cellStyleXfs>
  <cellXfs count="192">
    <xf numFmtId="0" fontId="0" fillId="0" borderId="0" xfId="0"/>
    <xf numFmtId="0" fontId="1" fillId="0" borderId="0" xfId="0" applyFont="1"/>
    <xf numFmtId="0" fontId="1" fillId="0" borderId="0" xfId="0" applyFont="1" applyAlignment="1">
      <alignment horizontal="center"/>
    </xf>
    <xf numFmtId="0" fontId="5" fillId="0" borderId="0" xfId="0" applyFont="1"/>
    <xf numFmtId="9" fontId="0" fillId="0" borderId="0" xfId="0" applyNumberFormat="1"/>
    <xf numFmtId="164" fontId="0" fillId="0" borderId="0" xfId="0" applyNumberFormat="1"/>
    <xf numFmtId="164" fontId="0" fillId="0" borderId="0" xfId="4" applyNumberFormat="1" applyFont="1"/>
    <xf numFmtId="10" fontId="0" fillId="0" borderId="0" xfId="0" applyNumberFormat="1"/>
    <xf numFmtId="165" fontId="1" fillId="0" borderId="0" xfId="0" applyNumberFormat="1" applyFont="1" applyAlignment="1">
      <alignment horizontal="left"/>
    </xf>
    <xf numFmtId="166" fontId="1" fillId="0" borderId="0" xfId="0" applyNumberFormat="1" applyFont="1" applyAlignment="1">
      <alignment horizontal="left"/>
    </xf>
    <xf numFmtId="165" fontId="1" fillId="0" borderId="0" xfId="0" applyNumberFormat="1" applyFont="1" applyAlignment="1">
      <alignment horizontal="left" indent="2"/>
    </xf>
    <xf numFmtId="166" fontId="1" fillId="0" borderId="0" xfId="0" applyNumberFormat="1" applyFont="1" applyAlignment="1">
      <alignment horizontal="left" indent="2"/>
    </xf>
    <xf numFmtId="10" fontId="0" fillId="0" borderId="0" xfId="4" applyNumberFormat="1" applyFont="1"/>
    <xf numFmtId="166" fontId="1" fillId="0" borderId="0" xfId="0" applyNumberFormat="1" applyFont="1"/>
    <xf numFmtId="9" fontId="1" fillId="0" borderId="0" xfId="4" applyFont="1" applyAlignment="1">
      <alignment horizontal="left" indent="2"/>
    </xf>
    <xf numFmtId="0" fontId="7" fillId="0" borderId="0" xfId="0" applyFont="1" applyAlignment="1">
      <alignment vertical="center"/>
    </xf>
    <xf numFmtId="0" fontId="7" fillId="0" borderId="0" xfId="0" applyFont="1" applyAlignment="1">
      <alignment horizontal="center" vertical="center"/>
    </xf>
    <xf numFmtId="9" fontId="7" fillId="0" borderId="0" xfId="4" applyFont="1" applyAlignment="1">
      <alignment vertical="center"/>
    </xf>
    <xf numFmtId="14" fontId="7" fillId="0" borderId="0" xfId="0" applyNumberFormat="1" applyFont="1" applyAlignment="1">
      <alignment vertical="center"/>
    </xf>
    <xf numFmtId="0" fontId="9" fillId="0" borderId="0" xfId="0" applyFont="1"/>
    <xf numFmtId="0" fontId="17" fillId="0" borderId="2" xfId="0" applyFont="1" applyBorder="1"/>
    <xf numFmtId="0" fontId="17" fillId="0" borderId="0" xfId="0" applyFont="1" applyAlignment="1">
      <alignment horizontal="left" vertical="top"/>
    </xf>
    <xf numFmtId="0" fontId="17" fillId="0" borderId="0" xfId="0" applyFont="1"/>
    <xf numFmtId="0" fontId="19" fillId="0" borderId="0" xfId="0" applyFont="1" applyAlignment="1">
      <alignment vertical="center"/>
    </xf>
    <xf numFmtId="0" fontId="1" fillId="4" borderId="0" xfId="0" applyFont="1" applyFill="1"/>
    <xf numFmtId="0" fontId="7" fillId="4" borderId="0" xfId="0" applyFont="1" applyFill="1" applyAlignment="1">
      <alignment vertical="center"/>
    </xf>
    <xf numFmtId="0" fontId="21" fillId="6" borderId="4" xfId="0" applyFont="1" applyFill="1" applyBorder="1" applyAlignment="1">
      <alignment horizontal="center" vertical="center"/>
    </xf>
    <xf numFmtId="0" fontId="22" fillId="3" borderId="0" xfId="0" applyFont="1" applyFill="1" applyAlignment="1">
      <alignment vertical="center"/>
    </xf>
    <xf numFmtId="0" fontId="22" fillId="0" borderId="5" xfId="0" applyFont="1" applyBorder="1" applyAlignment="1">
      <alignment horizontal="left" vertical="center" wrapText="1"/>
    </xf>
    <xf numFmtId="0" fontId="22" fillId="0" borderId="5" xfId="0" applyFont="1" applyBorder="1" applyAlignment="1">
      <alignment horizontal="center" vertical="center"/>
    </xf>
    <xf numFmtId="10" fontId="22" fillId="0" borderId="5" xfId="4" applyNumberFormat="1" applyFont="1" applyFill="1" applyBorder="1" applyAlignment="1">
      <alignment horizontal="center" vertical="center"/>
    </xf>
    <xf numFmtId="2" fontId="22" fillId="0" borderId="5" xfId="4" applyNumberFormat="1" applyFont="1" applyFill="1" applyBorder="1" applyAlignment="1">
      <alignment horizontal="center" vertical="center"/>
    </xf>
    <xf numFmtId="168" fontId="22" fillId="0" borderId="5" xfId="2" applyNumberFormat="1" applyFont="1" applyFill="1" applyBorder="1" applyAlignment="1">
      <alignment horizontal="center" vertical="center"/>
    </xf>
    <xf numFmtId="167" fontId="22" fillId="0" borderId="5" xfId="0" applyNumberFormat="1" applyFont="1" applyBorder="1" applyAlignment="1">
      <alignment horizontal="center" vertical="center"/>
    </xf>
    <xf numFmtId="0" fontId="22" fillId="0" borderId="6" xfId="0" applyFont="1" applyBorder="1" applyAlignment="1">
      <alignment horizontal="center" vertical="center"/>
    </xf>
    <xf numFmtId="0" fontId="22" fillId="0" borderId="5" xfId="4" applyNumberFormat="1" applyFont="1" applyFill="1" applyBorder="1" applyAlignment="1">
      <alignment horizontal="center" vertical="center"/>
    </xf>
    <xf numFmtId="0" fontId="22" fillId="0" borderId="7" xfId="0" applyFont="1" applyBorder="1" applyAlignment="1">
      <alignment vertical="center"/>
    </xf>
    <xf numFmtId="0" fontId="22" fillId="0" borderId="5" xfId="0" applyFont="1" applyBorder="1" applyAlignment="1">
      <alignment horizontal="center" vertical="center" wrapText="1"/>
    </xf>
    <xf numFmtId="0" fontId="8" fillId="4" borderId="0" xfId="0" applyFont="1" applyFill="1" applyAlignment="1">
      <alignment vertical="center"/>
    </xf>
    <xf numFmtId="0" fontId="7" fillId="4" borderId="0" xfId="0" applyFont="1" applyFill="1" applyAlignment="1">
      <alignment horizontal="center" vertical="center"/>
    </xf>
    <xf numFmtId="0" fontId="7" fillId="4" borderId="0" xfId="0" applyFont="1" applyFill="1" applyAlignment="1">
      <alignment vertical="center" wrapText="1"/>
    </xf>
    <xf numFmtId="0" fontId="0" fillId="4" borderId="0" xfId="0" applyFill="1"/>
    <xf numFmtId="17" fontId="19" fillId="0" borderId="0" xfId="0" applyNumberFormat="1" applyFont="1"/>
    <xf numFmtId="0" fontId="22" fillId="0" borderId="7" xfId="0" applyFont="1" applyBorder="1" applyAlignment="1">
      <alignment horizontal="center" vertical="center"/>
    </xf>
    <xf numFmtId="17" fontId="16" fillId="3" borderId="1" xfId="0" applyNumberFormat="1" applyFont="1" applyFill="1" applyBorder="1" applyAlignment="1">
      <alignment horizontal="center" vertical="center"/>
    </xf>
    <xf numFmtId="10" fontId="1" fillId="0" borderId="0" xfId="4" applyNumberFormat="1" applyFont="1"/>
    <xf numFmtId="0" fontId="24" fillId="4" borderId="0" xfId="0" applyFont="1" applyFill="1" applyAlignment="1">
      <alignment horizontal="left" vertical="center"/>
    </xf>
    <xf numFmtId="2" fontId="19" fillId="0" borderId="3" xfId="0" applyNumberFormat="1" applyFont="1" applyBorder="1" applyAlignment="1">
      <alignment horizontal="center"/>
    </xf>
    <xf numFmtId="0" fontId="1" fillId="4" borderId="0" xfId="0" applyFont="1" applyFill="1" applyAlignment="1">
      <alignment horizontal="center"/>
    </xf>
    <xf numFmtId="44" fontId="19" fillId="0" borderId="3" xfId="3" applyFont="1" applyBorder="1" applyAlignment="1">
      <alignment horizontal="center"/>
    </xf>
    <xf numFmtId="44" fontId="20" fillId="0" borderId="3" xfId="3" applyFont="1" applyBorder="1" applyAlignment="1">
      <alignment horizontal="center"/>
    </xf>
    <xf numFmtId="0" fontId="18" fillId="0" borderId="0" xfId="0" applyFont="1"/>
    <xf numFmtId="0" fontId="1" fillId="0" borderId="10" xfId="0" applyFont="1" applyBorder="1"/>
    <xf numFmtId="2" fontId="19" fillId="5" borderId="0" xfId="0" applyNumberFormat="1" applyFont="1" applyFill="1" applyAlignment="1">
      <alignment horizontal="center" vertical="center"/>
    </xf>
    <xf numFmtId="4" fontId="19" fillId="5" borderId="0" xfId="0" applyNumberFormat="1" applyFont="1" applyFill="1" applyAlignment="1">
      <alignment horizontal="center" vertical="center"/>
    </xf>
    <xf numFmtId="4" fontId="19" fillId="0" borderId="0" xfId="0" applyNumberFormat="1" applyFont="1" applyAlignment="1">
      <alignment horizontal="center" vertical="center"/>
    </xf>
    <xf numFmtId="10" fontId="19" fillId="0" borderId="0" xfId="4" applyNumberFormat="1" applyFont="1" applyFill="1" applyBorder="1" applyAlignment="1">
      <alignment horizontal="center" vertical="center"/>
    </xf>
    <xf numFmtId="4" fontId="19" fillId="8" borderId="0" xfId="0" applyNumberFormat="1" applyFont="1" applyFill="1" applyAlignment="1">
      <alignment horizontal="center" vertical="center"/>
    </xf>
    <xf numFmtId="0" fontId="6" fillId="3" borderId="0" xfId="0" applyFont="1" applyFill="1" applyAlignment="1">
      <alignment horizontal="centerContinuous"/>
    </xf>
    <xf numFmtId="0" fontId="29" fillId="4" borderId="0" xfId="0" applyFont="1" applyFill="1" applyAlignment="1">
      <alignment horizontal="center" vertical="center"/>
    </xf>
    <xf numFmtId="0" fontId="31" fillId="3" borderId="9" xfId="0" applyFont="1" applyFill="1" applyBorder="1" applyAlignment="1">
      <alignment horizontal="center" vertical="center"/>
    </xf>
    <xf numFmtId="0" fontId="28" fillId="0" borderId="0" xfId="0" applyFont="1" applyAlignment="1">
      <alignment vertical="center"/>
    </xf>
    <xf numFmtId="0" fontId="15" fillId="0" borderId="8" xfId="0" applyFont="1" applyBorder="1"/>
    <xf numFmtId="0" fontId="30" fillId="0" borderId="0" xfId="0" applyFont="1"/>
    <xf numFmtId="0" fontId="4" fillId="4" borderId="0" xfId="0" applyFont="1" applyFill="1"/>
    <xf numFmtId="0" fontId="36" fillId="0" borderId="0" xfId="0" applyFont="1"/>
    <xf numFmtId="0" fontId="1" fillId="2" borderId="0" xfId="0" applyFont="1" applyFill="1"/>
    <xf numFmtId="0" fontId="37" fillId="0" borderId="0" xfId="0" applyFont="1"/>
    <xf numFmtId="0" fontId="20" fillId="3" borderId="0" xfId="0" applyFont="1" applyFill="1" applyAlignment="1">
      <alignment horizontal="center" vertical="center"/>
    </xf>
    <xf numFmtId="17" fontId="15" fillId="8" borderId="0" xfId="0" applyNumberFormat="1" applyFont="1" applyFill="1" applyAlignment="1">
      <alignment horizontal="center" vertical="center"/>
    </xf>
    <xf numFmtId="44" fontId="15" fillId="8" borderId="0" xfId="3" applyFont="1" applyFill="1" applyBorder="1" applyAlignment="1">
      <alignment horizontal="center" vertical="center"/>
    </xf>
    <xf numFmtId="17" fontId="15" fillId="7" borderId="0" xfId="0" applyNumberFormat="1" applyFont="1" applyFill="1" applyAlignment="1">
      <alignment horizontal="center" vertical="center"/>
    </xf>
    <xf numFmtId="44" fontId="15" fillId="7" borderId="0" xfId="3" applyFont="1" applyFill="1" applyBorder="1" applyAlignment="1">
      <alignment horizontal="center" vertical="center"/>
    </xf>
    <xf numFmtId="0" fontId="20" fillId="3" borderId="14" xfId="0" applyFont="1" applyFill="1" applyBorder="1" applyAlignment="1">
      <alignment horizontal="center" vertical="center"/>
    </xf>
    <xf numFmtId="0" fontId="15" fillId="8" borderId="14" xfId="0" applyFont="1" applyFill="1" applyBorder="1" applyAlignment="1">
      <alignment horizontal="center" vertical="center"/>
    </xf>
    <xf numFmtId="3" fontId="15" fillId="7" borderId="14" xfId="0" applyNumberFormat="1" applyFont="1" applyFill="1" applyBorder="1" applyAlignment="1">
      <alignment horizontal="center" vertical="center"/>
    </xf>
    <xf numFmtId="0" fontId="15" fillId="7" borderId="14" xfId="0" applyFont="1" applyFill="1" applyBorder="1" applyAlignment="1">
      <alignment horizontal="center" vertical="center"/>
    </xf>
    <xf numFmtId="3" fontId="15" fillId="8" borderId="14" xfId="0" applyNumberFormat="1" applyFont="1" applyFill="1" applyBorder="1" applyAlignment="1">
      <alignment horizontal="center" vertical="center"/>
    </xf>
    <xf numFmtId="17" fontId="28" fillId="4" borderId="3" xfId="0" applyNumberFormat="1" applyFont="1" applyFill="1" applyBorder="1" applyAlignment="1">
      <alignment horizontal="center"/>
    </xf>
    <xf numFmtId="0" fontId="20" fillId="3" borderId="3" xfId="0" applyFont="1" applyFill="1" applyBorder="1" applyAlignment="1">
      <alignment horizontal="center" vertical="center"/>
    </xf>
    <xf numFmtId="17" fontId="35" fillId="4" borderId="13" xfId="0" applyNumberFormat="1" applyFont="1" applyFill="1" applyBorder="1" applyAlignment="1">
      <alignment horizontal="center" vertical="center"/>
    </xf>
    <xf numFmtId="0" fontId="35" fillId="4" borderId="0" xfId="0" applyFont="1" applyFill="1" applyAlignment="1">
      <alignment horizontal="center" vertical="center"/>
    </xf>
    <xf numFmtId="0" fontId="25" fillId="8" borderId="0" xfId="0" applyFont="1" applyFill="1" applyAlignment="1">
      <alignment horizontal="center"/>
    </xf>
    <xf numFmtId="0" fontId="25" fillId="7" borderId="0" xfId="0" applyFont="1" applyFill="1" applyAlignment="1">
      <alignment horizontal="center"/>
    </xf>
    <xf numFmtId="0" fontId="25" fillId="7" borderId="0" xfId="0" applyFont="1" applyFill="1" applyAlignment="1">
      <alignment horizontal="center" vertical="center"/>
    </xf>
    <xf numFmtId="17" fontId="34" fillId="8" borderId="13" xfId="0" applyNumberFormat="1" applyFont="1" applyFill="1" applyBorder="1" applyAlignment="1">
      <alignment horizontal="center"/>
    </xf>
    <xf numFmtId="17" fontId="34" fillId="7" borderId="13" xfId="0" applyNumberFormat="1" applyFont="1" applyFill="1" applyBorder="1" applyAlignment="1">
      <alignment horizontal="center"/>
    </xf>
    <xf numFmtId="17" fontId="34" fillId="7" borderId="13" xfId="0" applyNumberFormat="1" applyFont="1" applyFill="1" applyBorder="1" applyAlignment="1">
      <alignment horizontal="center" vertical="center"/>
    </xf>
    <xf numFmtId="164" fontId="24" fillId="4" borderId="0" xfId="0" applyNumberFormat="1" applyFont="1" applyFill="1" applyAlignment="1">
      <alignment horizontal="left" vertical="center"/>
    </xf>
    <xf numFmtId="0" fontId="23" fillId="4" borderId="0" xfId="0" applyFont="1" applyFill="1" applyAlignment="1">
      <alignment horizontal="center"/>
    </xf>
    <xf numFmtId="10" fontId="15" fillId="8" borderId="0" xfId="0" applyNumberFormat="1" applyFont="1" applyFill="1" applyAlignment="1">
      <alignment horizontal="center"/>
    </xf>
    <xf numFmtId="10" fontId="15" fillId="7" borderId="0" xfId="0" applyNumberFormat="1" applyFont="1" applyFill="1" applyAlignment="1">
      <alignment horizontal="center"/>
    </xf>
    <xf numFmtId="10" fontId="15" fillId="8" borderId="0" xfId="4" applyNumberFormat="1" applyFont="1" applyFill="1" applyBorder="1" applyAlignment="1">
      <alignment horizontal="center"/>
    </xf>
    <xf numFmtId="0" fontId="23" fillId="4" borderId="13" xfId="0" applyFont="1" applyFill="1" applyBorder="1" applyAlignment="1">
      <alignment horizontal="center"/>
    </xf>
    <xf numFmtId="8" fontId="15" fillId="8" borderId="13" xfId="0" applyNumberFormat="1" applyFont="1" applyFill="1" applyBorder="1" applyAlignment="1">
      <alignment horizontal="center"/>
    </xf>
    <xf numFmtId="8" fontId="15" fillId="7" borderId="13" xfId="0" applyNumberFormat="1" applyFont="1" applyFill="1" applyBorder="1" applyAlignment="1">
      <alignment horizontal="center"/>
    </xf>
    <xf numFmtId="17" fontId="15" fillId="8" borderId="13" xfId="0" applyNumberFormat="1" applyFont="1" applyFill="1" applyBorder="1" applyAlignment="1">
      <alignment horizontal="center"/>
    </xf>
    <xf numFmtId="17" fontId="15" fillId="7" borderId="13" xfId="0" applyNumberFormat="1" applyFont="1" applyFill="1" applyBorder="1" applyAlignment="1">
      <alignment horizontal="center"/>
    </xf>
    <xf numFmtId="10" fontId="15" fillId="7" borderId="0" xfId="4" applyNumberFormat="1" applyFont="1" applyFill="1" applyBorder="1" applyAlignment="1">
      <alignment horizontal="center"/>
    </xf>
    <xf numFmtId="0" fontId="40" fillId="4" borderId="0" xfId="0" applyFont="1" applyFill="1"/>
    <xf numFmtId="17" fontId="40" fillId="4" borderId="0" xfId="0" applyNumberFormat="1" applyFont="1" applyFill="1"/>
    <xf numFmtId="164" fontId="40" fillId="4" borderId="0" xfId="0" applyNumberFormat="1" applyFont="1" applyFill="1"/>
    <xf numFmtId="9" fontId="40" fillId="4" borderId="0" xfId="0" applyNumberFormat="1" applyFont="1" applyFill="1"/>
    <xf numFmtId="10" fontId="40" fillId="4" borderId="0" xfId="0" applyNumberFormat="1" applyFont="1" applyFill="1"/>
    <xf numFmtId="164" fontId="40" fillId="4" borderId="0" xfId="4" applyNumberFormat="1" applyFont="1" applyFill="1"/>
    <xf numFmtId="0" fontId="21" fillId="6" borderId="15" xfId="0" applyFont="1" applyFill="1" applyBorder="1" applyAlignment="1">
      <alignment horizontal="center" vertical="center"/>
    </xf>
    <xf numFmtId="0" fontId="21" fillId="6" borderId="15" xfId="0" applyFont="1" applyFill="1" applyBorder="1" applyAlignment="1">
      <alignment horizontal="center" vertical="center" wrapText="1"/>
    </xf>
    <xf numFmtId="0" fontId="21" fillId="6" borderId="17" xfId="0" applyFont="1" applyFill="1" applyBorder="1" applyAlignment="1">
      <alignment horizontal="center" vertical="center" wrapText="1"/>
    </xf>
    <xf numFmtId="10" fontId="21" fillId="6" borderId="15" xfId="0" applyNumberFormat="1" applyFont="1" applyFill="1" applyBorder="1" applyAlignment="1">
      <alignment horizontal="center" vertical="center" wrapText="1"/>
    </xf>
    <xf numFmtId="0" fontId="11" fillId="0" borderId="0" xfId="0" applyFont="1" applyAlignment="1">
      <alignment vertical="top" wrapText="1"/>
    </xf>
    <xf numFmtId="0" fontId="16" fillId="0" borderId="0" xfId="0" applyFont="1" applyAlignment="1">
      <alignment horizontal="left" vertical="center"/>
    </xf>
    <xf numFmtId="0" fontId="11" fillId="0" borderId="0" xfId="0" applyFont="1" applyAlignment="1">
      <alignment horizontal="left" vertical="top"/>
    </xf>
    <xf numFmtId="0" fontId="11" fillId="0" borderId="0" xfId="0" applyFont="1" applyAlignment="1">
      <alignment horizontal="left" vertical="center"/>
    </xf>
    <xf numFmtId="0" fontId="14" fillId="4" borderId="1" xfId="0" applyFont="1" applyFill="1" applyBorder="1" applyAlignment="1">
      <alignment horizontal="left" vertical="center"/>
    </xf>
    <xf numFmtId="0" fontId="12" fillId="0" borderId="0" xfId="0" applyFont="1" applyAlignment="1">
      <alignment horizontal="left" vertical="top"/>
    </xf>
    <xf numFmtId="0" fontId="1" fillId="0" borderId="0" xfId="0" applyFont="1" applyAlignment="1">
      <alignment horizontal="left"/>
    </xf>
    <xf numFmtId="0" fontId="0" fillId="3" borderId="0" xfId="0" applyFill="1"/>
    <xf numFmtId="0" fontId="14" fillId="0" borderId="0" xfId="0" applyFont="1" applyAlignment="1">
      <alignment horizontal="left" vertical="center"/>
    </xf>
    <xf numFmtId="0" fontId="12" fillId="0" borderId="0" xfId="0" applyFont="1" applyAlignment="1">
      <alignment horizontal="left" vertical="center"/>
    </xf>
    <xf numFmtId="0" fontId="13" fillId="0" borderId="18" xfId="0" applyFont="1" applyBorder="1" applyAlignment="1">
      <alignment horizontal="left" vertical="center"/>
    </xf>
    <xf numFmtId="0" fontId="10" fillId="0" borderId="0" xfId="1" applyFont="1" applyAlignment="1">
      <alignment horizontal="left" vertical="top"/>
    </xf>
    <xf numFmtId="0" fontId="21" fillId="3" borderId="15" xfId="0" applyFont="1" applyFill="1" applyBorder="1" applyAlignment="1">
      <alignment horizontal="center" vertical="center" wrapText="1"/>
    </xf>
    <xf numFmtId="0" fontId="21" fillId="6" borderId="16" xfId="0" applyFont="1" applyFill="1" applyBorder="1" applyAlignment="1">
      <alignment horizontal="center" vertical="center" wrapText="1"/>
    </xf>
    <xf numFmtId="2" fontId="19" fillId="8" borderId="0" xfId="0" applyNumberFormat="1" applyFont="1" applyFill="1" applyAlignment="1">
      <alignment horizontal="center" vertical="center"/>
    </xf>
    <xf numFmtId="0" fontId="42" fillId="10" borderId="19" xfId="0" applyFont="1" applyFill="1" applyBorder="1"/>
    <xf numFmtId="169" fontId="42" fillId="10" borderId="19" xfId="0" applyNumberFormat="1" applyFont="1" applyFill="1" applyBorder="1" applyAlignment="1">
      <alignment horizontal="center"/>
    </xf>
    <xf numFmtId="169" fontId="42" fillId="10" borderId="20" xfId="0" applyNumberFormat="1" applyFont="1" applyFill="1" applyBorder="1" applyAlignment="1">
      <alignment horizontal="center"/>
    </xf>
    <xf numFmtId="4" fontId="1" fillId="0" borderId="0" xfId="0" applyNumberFormat="1" applyFont="1"/>
    <xf numFmtId="0" fontId="42" fillId="0" borderId="2" xfId="0" applyFont="1" applyBorder="1" applyAlignment="1">
      <alignment horizontal="left" indent="1"/>
    </xf>
    <xf numFmtId="169" fontId="42" fillId="0" borderId="2" xfId="0" applyNumberFormat="1" applyFont="1" applyBorder="1" applyAlignment="1">
      <alignment horizontal="center"/>
    </xf>
    <xf numFmtId="169" fontId="42" fillId="0" borderId="21" xfId="0" applyNumberFormat="1" applyFont="1" applyBorder="1" applyAlignment="1">
      <alignment horizontal="center"/>
    </xf>
    <xf numFmtId="2" fontId="1" fillId="0" borderId="0" xfId="0" applyNumberFormat="1" applyFont="1"/>
    <xf numFmtId="0" fontId="43" fillId="0" borderId="0" xfId="0" applyFont="1" applyAlignment="1">
      <alignment horizontal="left" indent="2"/>
    </xf>
    <xf numFmtId="169" fontId="43" fillId="0" borderId="0" xfId="0" applyNumberFormat="1" applyFont="1" applyAlignment="1">
      <alignment horizontal="center"/>
    </xf>
    <xf numFmtId="169" fontId="43" fillId="0" borderId="22" xfId="0" applyNumberFormat="1" applyFont="1" applyBorder="1" applyAlignment="1">
      <alignment horizontal="center"/>
    </xf>
    <xf numFmtId="0" fontId="42" fillId="0" borderId="0" xfId="0" applyFont="1" applyAlignment="1">
      <alignment horizontal="left" indent="1"/>
    </xf>
    <xf numFmtId="169" fontId="42" fillId="0" borderId="0" xfId="0" applyNumberFormat="1" applyFont="1" applyAlignment="1">
      <alignment horizontal="center"/>
    </xf>
    <xf numFmtId="169" fontId="42" fillId="0" borderId="22" xfId="0" applyNumberFormat="1" applyFont="1" applyBorder="1" applyAlignment="1">
      <alignment horizontal="center"/>
    </xf>
    <xf numFmtId="169" fontId="42" fillId="0" borderId="20" xfId="0" applyNumberFormat="1" applyFont="1" applyBorder="1" applyAlignment="1">
      <alignment horizontal="center"/>
    </xf>
    <xf numFmtId="169" fontId="42" fillId="10" borderId="0" xfId="0" applyNumberFormat="1" applyFont="1" applyFill="1" applyAlignment="1">
      <alignment horizontal="center"/>
    </xf>
    <xf numFmtId="170" fontId="42" fillId="0" borderId="22" xfId="0" applyNumberFormat="1" applyFont="1" applyBorder="1" applyAlignment="1">
      <alignment horizontal="center"/>
    </xf>
    <xf numFmtId="170" fontId="42" fillId="0" borderId="20" xfId="0" applyNumberFormat="1" applyFont="1" applyBorder="1" applyAlignment="1">
      <alignment horizontal="center"/>
    </xf>
    <xf numFmtId="0" fontId="44" fillId="0" borderId="0" xfId="0" applyFont="1" applyAlignment="1">
      <alignment horizontal="left" indent="2"/>
    </xf>
    <xf numFmtId="170" fontId="42" fillId="0" borderId="0" xfId="0" applyNumberFormat="1" applyFont="1" applyAlignment="1">
      <alignment horizontal="center"/>
    </xf>
    <xf numFmtId="0" fontId="42" fillId="0" borderId="19" xfId="0" applyFont="1" applyBorder="1" applyAlignment="1">
      <alignment horizontal="left" indent="1"/>
    </xf>
    <xf numFmtId="169" fontId="42" fillId="0" borderId="19" xfId="0" applyNumberFormat="1" applyFont="1" applyBorder="1" applyAlignment="1">
      <alignment horizontal="center"/>
    </xf>
    <xf numFmtId="170" fontId="42" fillId="0" borderId="19" xfId="0" applyNumberFormat="1" applyFont="1" applyBorder="1" applyAlignment="1">
      <alignment horizontal="center"/>
    </xf>
    <xf numFmtId="169" fontId="42" fillId="0" borderId="23" xfId="0" applyNumberFormat="1" applyFont="1" applyBorder="1" applyAlignment="1">
      <alignment horizontal="center"/>
    </xf>
    <xf numFmtId="0" fontId="42" fillId="0" borderId="0" xfId="0" applyFont="1" applyAlignment="1">
      <alignment horizontal="left"/>
    </xf>
    <xf numFmtId="0" fontId="46" fillId="0" borderId="0" xfId="0" applyFont="1"/>
    <xf numFmtId="0" fontId="42" fillId="0" borderId="19" xfId="0" applyFont="1" applyBorder="1"/>
    <xf numFmtId="171" fontId="42" fillId="0" borderId="19" xfId="0" applyNumberFormat="1" applyFont="1" applyBorder="1" applyAlignment="1">
      <alignment horizontal="center"/>
    </xf>
    <xf numFmtId="171" fontId="42" fillId="0" borderId="19" xfId="0" quotePrefix="1" applyNumberFormat="1" applyFont="1" applyBorder="1" applyAlignment="1">
      <alignment horizontal="center"/>
    </xf>
    <xf numFmtId="169" fontId="42" fillId="8" borderId="20" xfId="0" applyNumberFormat="1" applyFont="1" applyFill="1" applyBorder="1" applyAlignment="1">
      <alignment horizontal="center"/>
    </xf>
    <xf numFmtId="0" fontId="42" fillId="10" borderId="0" xfId="0" applyFont="1" applyFill="1"/>
    <xf numFmtId="169" fontId="42" fillId="8" borderId="22" xfId="0" applyNumberFormat="1" applyFont="1" applyFill="1" applyBorder="1" applyAlignment="1">
      <alignment horizontal="center"/>
    </xf>
    <xf numFmtId="17" fontId="15" fillId="11" borderId="13" xfId="0" applyNumberFormat="1" applyFont="1" applyFill="1" applyBorder="1" applyAlignment="1">
      <alignment horizontal="center"/>
    </xf>
    <xf numFmtId="8" fontId="15" fillId="11" borderId="13" xfId="0" applyNumberFormat="1" applyFont="1" applyFill="1" applyBorder="1" applyAlignment="1">
      <alignment horizontal="center"/>
    </xf>
    <xf numFmtId="10" fontId="15" fillId="11" borderId="0" xfId="0" applyNumberFormat="1" applyFont="1" applyFill="1" applyAlignment="1">
      <alignment horizontal="center"/>
    </xf>
    <xf numFmtId="171" fontId="42" fillId="0" borderId="24" xfId="0" applyNumberFormat="1" applyFont="1" applyBorder="1" applyAlignment="1">
      <alignment horizontal="center"/>
    </xf>
    <xf numFmtId="4" fontId="43" fillId="0" borderId="0" xfId="0" applyNumberFormat="1" applyFont="1" applyAlignment="1">
      <alignment horizontal="center"/>
    </xf>
    <xf numFmtId="17" fontId="28" fillId="4" borderId="0" xfId="0" applyNumberFormat="1" applyFont="1" applyFill="1" applyAlignment="1">
      <alignment horizontal="center"/>
    </xf>
    <xf numFmtId="0" fontId="2" fillId="0" borderId="0" xfId="1"/>
    <xf numFmtId="0" fontId="22" fillId="0" borderId="0" xfId="0" applyFont="1" applyAlignment="1">
      <alignment horizontal="center" vertical="center"/>
    </xf>
    <xf numFmtId="169" fontId="42" fillId="0" borderId="25" xfId="0" applyNumberFormat="1" applyFont="1" applyBorder="1" applyAlignment="1">
      <alignment horizontal="center"/>
    </xf>
    <xf numFmtId="4" fontId="0" fillId="0" borderId="0" xfId="0" applyNumberFormat="1"/>
    <xf numFmtId="10" fontId="6" fillId="3" borderId="0" xfId="0" applyNumberFormat="1" applyFont="1" applyFill="1" applyAlignment="1">
      <alignment horizontal="centerContinuous"/>
    </xf>
    <xf numFmtId="0" fontId="6" fillId="3" borderId="0" xfId="0" applyFont="1" applyFill="1" applyAlignment="1">
      <alignment horizontal="center"/>
    </xf>
    <xf numFmtId="0" fontId="42" fillId="0" borderId="2" xfId="0" applyFont="1" applyBorder="1" applyAlignment="1">
      <alignment horizontal="left"/>
    </xf>
    <xf numFmtId="10" fontId="22" fillId="0" borderId="5" xfId="0" applyNumberFormat="1" applyFont="1" applyBorder="1" applyAlignment="1">
      <alignment horizontal="center" vertical="center" wrapText="1"/>
    </xf>
    <xf numFmtId="2" fontId="28" fillId="9" borderId="0" xfId="0" applyNumberFormat="1" applyFont="1" applyFill="1" applyAlignment="1">
      <alignment horizontal="center" vertical="center"/>
    </xf>
    <xf numFmtId="0" fontId="24" fillId="4" borderId="0" xfId="0" applyFont="1" applyFill="1" applyAlignment="1">
      <alignment horizontal="left" vertical="center"/>
    </xf>
    <xf numFmtId="0" fontId="41" fillId="4" borderId="0" xfId="0" applyFont="1" applyFill="1" applyAlignment="1">
      <alignment horizontal="left" vertical="center"/>
    </xf>
    <xf numFmtId="0" fontId="21" fillId="0" borderId="0" xfId="0" applyFont="1" applyAlignment="1">
      <alignment horizontal="center" vertical="center"/>
    </xf>
    <xf numFmtId="0" fontId="21" fillId="0" borderId="0" xfId="0" applyFont="1" applyAlignment="1">
      <alignment horizontal="center" vertical="center" wrapText="1"/>
    </xf>
    <xf numFmtId="0" fontId="21" fillId="6" borderId="0" xfId="0" applyFont="1" applyFill="1" applyAlignment="1">
      <alignment horizontal="center" vertical="center"/>
    </xf>
    <xf numFmtId="0" fontId="21" fillId="6" borderId="13" xfId="0" applyFont="1" applyFill="1" applyBorder="1" applyAlignment="1">
      <alignment horizontal="center" vertical="center"/>
    </xf>
    <xf numFmtId="164" fontId="24" fillId="4" borderId="0" xfId="0" applyNumberFormat="1" applyFont="1" applyFill="1" applyAlignment="1">
      <alignment horizontal="left" vertical="center"/>
    </xf>
    <xf numFmtId="0" fontId="23" fillId="4" borderId="0" xfId="0" applyFont="1" applyFill="1" applyAlignment="1">
      <alignment horizontal="center" vertical="center"/>
    </xf>
    <xf numFmtId="0" fontId="26" fillId="2" borderId="0" xfId="0" applyFont="1" applyFill="1" applyAlignment="1">
      <alignment horizontal="center" vertical="top"/>
    </xf>
    <xf numFmtId="0" fontId="38" fillId="4" borderId="0" xfId="0" applyFont="1" applyFill="1" applyAlignment="1">
      <alignment horizontal="left" vertical="center"/>
    </xf>
    <xf numFmtId="0" fontId="39" fillId="4" borderId="0" xfId="0" applyFont="1" applyFill="1" applyAlignment="1">
      <alignment horizontal="left" vertical="center"/>
    </xf>
    <xf numFmtId="0" fontId="33" fillId="0" borderId="0" xfId="0" applyFont="1" applyAlignment="1">
      <alignment horizontal="center" vertical="top" wrapText="1"/>
    </xf>
    <xf numFmtId="0" fontId="27" fillId="4" borderId="12" xfId="0" applyFont="1" applyFill="1" applyBorder="1" applyAlignment="1">
      <alignment horizontal="center" vertical="center" wrapText="1"/>
    </xf>
    <xf numFmtId="0" fontId="46" fillId="0" borderId="0" xfId="0" applyFont="1" applyAlignment="1">
      <alignment horizontal="left" wrapText="1"/>
    </xf>
    <xf numFmtId="0" fontId="31" fillId="3" borderId="26" xfId="0" applyFont="1" applyFill="1" applyBorder="1" applyAlignment="1">
      <alignment horizontal="center" vertical="center" wrapText="1"/>
    </xf>
    <xf numFmtId="0" fontId="31" fillId="3" borderId="27" xfId="0" applyFont="1" applyFill="1" applyBorder="1" applyAlignment="1">
      <alignment horizontal="center" vertical="center" wrapText="1"/>
    </xf>
    <xf numFmtId="10" fontId="19" fillId="5" borderId="0" xfId="4" applyNumberFormat="1" applyFont="1" applyFill="1" applyBorder="1" applyAlignment="1">
      <alignment horizontal="center" vertical="center"/>
    </xf>
    <xf numFmtId="10" fontId="19" fillId="8" borderId="11" xfId="4" applyNumberFormat="1" applyFont="1" applyFill="1" applyBorder="1" applyAlignment="1">
      <alignment horizontal="center" vertical="center"/>
    </xf>
    <xf numFmtId="10" fontId="19" fillId="8" borderId="0" xfId="4" applyNumberFormat="1" applyFont="1" applyFill="1" applyBorder="1" applyAlignment="1">
      <alignment horizontal="center" vertical="center"/>
    </xf>
    <xf numFmtId="10" fontId="28" fillId="9" borderId="11" xfId="4" applyNumberFormat="1" applyFont="1" applyFill="1" applyBorder="1" applyAlignment="1">
      <alignment horizontal="center" vertical="center"/>
    </xf>
    <xf numFmtId="10" fontId="28" fillId="9" borderId="0" xfId="4" applyNumberFormat="1" applyFont="1" applyFill="1" applyBorder="1" applyAlignment="1">
      <alignment horizontal="center" vertical="center"/>
    </xf>
  </cellXfs>
  <cellStyles count="17">
    <cellStyle name="Comma 2" xfId="9" xr:uid="{1032CCB1-1F66-47DD-8838-E658715ABE7F}"/>
    <cellStyle name="Comma 2 2" xfId="11" xr:uid="{879C1CC9-90B3-430A-A50A-FE79A3CFA459}"/>
    <cellStyle name="Comma 2 3" xfId="13" xr:uid="{2C204827-F201-4B5A-9938-B9AE239667B8}"/>
    <cellStyle name="Hiperlink" xfId="1" builtinId="8"/>
    <cellStyle name="Moeda" xfId="3" builtinId="4"/>
    <cellStyle name="Moeda 2" xfId="16" xr:uid="{BC72F2A1-D544-42F5-9EC9-A1508D4CE941}"/>
    <cellStyle name="Moeda 3" xfId="6" xr:uid="{FFB23EBD-9F50-417B-8E5D-D41D2C631472}"/>
    <cellStyle name="Normal" xfId="0" builtinId="0"/>
    <cellStyle name="Normal 2" xfId="7" xr:uid="{86E90693-3AFE-4369-B796-08839857649D}"/>
    <cellStyle name="Normal 2 2" xfId="14" xr:uid="{B1B21944-2935-4271-8D84-819D2B4D3177}"/>
    <cellStyle name="Percent" xfId="15" xr:uid="{F16CD7B4-B375-4A27-BA2D-67BA7E28BE4B}"/>
    <cellStyle name="Porcentagem" xfId="4" builtinId="5"/>
    <cellStyle name="Vírgula" xfId="2" builtinId="3"/>
    <cellStyle name="Vírgula 2" xfId="5" xr:uid="{00000000-0005-0000-0000-000005000000}"/>
    <cellStyle name="Vírgula 2 2" xfId="8" xr:uid="{6FCB79DF-6C32-4208-A3B9-FA2F3A86F02B}"/>
    <cellStyle name="Vírgula 3" xfId="10" xr:uid="{B02E403A-73F5-4B06-8EE0-65879D8AFA5F}"/>
    <cellStyle name="Vírgula 4" xfId="12" xr:uid="{30CADE35-7773-4E0A-A5FF-9236E0D2F6BE}"/>
  </cellStyles>
  <dxfs count="13">
    <dxf>
      <font>
        <b val="0"/>
        <i val="0"/>
        <strike val="0"/>
        <condense val="0"/>
        <extend val="0"/>
        <outline val="0"/>
        <shadow val="0"/>
        <u val="none"/>
        <vertAlign val="baseline"/>
        <sz val="12"/>
        <color rgb="FF21335B"/>
        <name val="Barlow"/>
        <scheme val="none"/>
      </font>
      <fill>
        <patternFill patternType="solid">
          <fgColor indexed="64"/>
          <bgColor theme="0" tint="-4.9989318521683403E-2"/>
        </patternFill>
      </fill>
      <alignment horizontal="center" textRotation="0" wrapText="0" indent="0" justifyLastLine="0" shrinkToFit="0" readingOrder="0"/>
    </dxf>
    <dxf>
      <font>
        <b/>
        <i val="0"/>
        <strike val="0"/>
        <condense val="0"/>
        <extend val="0"/>
        <outline val="0"/>
        <shadow val="0"/>
        <u val="none"/>
        <vertAlign val="baseline"/>
        <sz val="12"/>
        <color rgb="FF21335B"/>
        <name val="Barlow"/>
        <scheme val="none"/>
      </font>
      <numFmt numFmtId="22" formatCode="mmm/yy"/>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strike val="0"/>
        <outline val="0"/>
        <shadow val="0"/>
        <u val="none"/>
        <vertAlign val="baseline"/>
        <sz val="12"/>
        <color rgb="FF21335B"/>
        <name val="Barlow"/>
        <scheme val="none"/>
      </font>
      <fill>
        <patternFill patternType="solid">
          <fgColor indexed="64"/>
          <bgColor theme="0" tint="-4.9989318521683403E-2"/>
        </patternFill>
      </fill>
    </dxf>
    <dxf>
      <font>
        <strike val="0"/>
        <outline val="0"/>
        <shadow val="0"/>
        <u val="none"/>
        <vertAlign val="baseline"/>
        <sz val="12"/>
        <color rgb="FFFFC176"/>
        <name val="Barlow"/>
        <scheme val="none"/>
      </font>
      <fill>
        <patternFill patternType="solid">
          <fgColor indexed="64"/>
          <bgColor rgb="FF21335B"/>
        </patternFill>
      </fill>
      <alignment horizontal="center" vertical="center" textRotation="0" wrapText="0" indent="0" justifyLastLine="0" shrinkToFit="0" readingOrder="0"/>
      <border diagonalUp="0" diagonalDown="0" outline="0">
        <left style="thin">
          <color rgb="FF21335B"/>
        </left>
        <right style="thin">
          <color rgb="FF21335B"/>
        </right>
        <top/>
        <bottom/>
      </border>
    </dxf>
    <dxf>
      <font>
        <b val="0"/>
        <i val="0"/>
        <strike val="0"/>
        <condense val="0"/>
        <extend val="0"/>
        <outline val="0"/>
        <shadow val="0"/>
        <u val="none"/>
        <vertAlign val="baseline"/>
        <sz val="11"/>
        <color rgb="FF002060"/>
        <name val="Barlow"/>
        <scheme val="none"/>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14" formatCode="0.00%"/>
      <fill>
        <patternFill patternType="solid">
          <fgColor indexed="64"/>
          <bgColor theme="0" tint="-4.9989318521683403E-2"/>
        </patternFill>
      </fill>
      <alignment horizontal="center" vertical="bottom" textRotation="0" wrapText="0" indent="0" justifyLastLine="0" shrinkToFit="0" readingOrder="0"/>
    </dxf>
    <dxf>
      <font>
        <b val="0"/>
        <i val="0"/>
        <strike val="0"/>
        <condense val="0"/>
        <extend val="0"/>
        <outline val="0"/>
        <shadow val="0"/>
        <u val="none"/>
        <vertAlign val="baseline"/>
        <sz val="11"/>
        <color rgb="FF002060"/>
        <name val="Barlow"/>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12" formatCode="&quot;R$&quot;\ #,##0.00;[Red]\-&quot;R$&quot;\ #,##0.00"/>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b/>
        <i val="0"/>
        <strike val="0"/>
        <condense val="0"/>
        <extend val="0"/>
        <outline val="0"/>
        <shadow val="0"/>
        <u val="none"/>
        <vertAlign val="baseline"/>
        <sz val="11"/>
        <color rgb="FF002060"/>
        <name val="Barlow"/>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22" formatCode="mmm/yy"/>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strike val="0"/>
        <outline val="0"/>
        <shadow val="0"/>
        <u val="none"/>
        <vertAlign val="baseline"/>
        <sz val="11"/>
        <color rgb="FF21335B"/>
        <name val="Barlow"/>
        <scheme val="none"/>
      </font>
      <fill>
        <patternFill patternType="solid">
          <fgColor indexed="64"/>
          <bgColor rgb="FFFFC176"/>
        </patternFill>
      </fill>
      <border diagonalUp="0" diagonalDown="0" outline="0">
        <left style="thin">
          <color indexed="64"/>
        </left>
        <right style="thin">
          <color indexed="64"/>
        </right>
        <top/>
        <bottom/>
      </border>
    </dxf>
    <dxf>
      <font>
        <strike val="0"/>
        <outline val="0"/>
        <shadow val="0"/>
        <u val="none"/>
        <vertAlign val="baseline"/>
        <sz val="11"/>
        <color rgb="FF21335B"/>
        <name val="Barlow"/>
        <scheme val="none"/>
      </font>
      <fill>
        <patternFill patternType="solid">
          <fgColor indexed="64"/>
          <bgColor theme="0" tint="-4.9989318521683403E-2"/>
        </patternFill>
      </fill>
    </dxf>
    <dxf>
      <font>
        <b/>
        <i val="0"/>
        <strike val="0"/>
        <condense val="0"/>
        <extend val="0"/>
        <outline val="0"/>
        <shadow val="0"/>
        <u val="none"/>
        <vertAlign val="baseline"/>
        <sz val="11"/>
        <color rgb="FFFFC176"/>
        <name val="Barlow"/>
        <scheme val="none"/>
      </font>
      <fill>
        <patternFill patternType="solid">
          <fgColor indexed="64"/>
          <bgColor rgb="FF21335B"/>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303030"/>
      <color rgb="FF21335B"/>
      <color rgb="FFFFC1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Barlow" panose="00000500000000000000" pitchFamily="2" charset="0"/>
                <a:ea typeface="+mn-ea"/>
                <a:cs typeface="+mn-cs"/>
              </a:defRPr>
            </a:pPr>
            <a:r>
              <a:rPr lang="en-US" sz="2000" b="1">
                <a:latin typeface="Barlow" panose="00000500000000000000" pitchFamily="2" charset="0"/>
              </a:rPr>
              <a:t>Dividendos</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Barlow" panose="00000500000000000000" pitchFamily="2" charset="0"/>
              <a:ea typeface="+mn-ea"/>
              <a:cs typeface="+mn-cs"/>
            </a:defRPr>
          </a:pPr>
          <a:endParaRPr lang="pt-BR"/>
        </a:p>
      </c:txPr>
    </c:title>
    <c:autoTitleDeleted val="0"/>
    <c:plotArea>
      <c:layout>
        <c:manualLayout>
          <c:layoutTarget val="inner"/>
          <c:xMode val="edge"/>
          <c:yMode val="edge"/>
          <c:x val="4.0935345666127401E-2"/>
          <c:y val="9.7996784432289569E-2"/>
          <c:w val="0.95504074916876258"/>
          <c:h val="0.85011540658134022"/>
        </c:manualLayout>
      </c:layout>
      <c:barChart>
        <c:barDir val="col"/>
        <c:grouping val="clustered"/>
        <c:varyColors val="0"/>
        <c:ser>
          <c:idx val="0"/>
          <c:order val="0"/>
          <c:spPr>
            <a:solidFill>
              <a:srgbClr val="21335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Barlow" panose="00000500000000000000" pitchFamily="2" charset="0"/>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Dividendos!$X$7:$X$53</c:f>
              <c:numCache>
                <c:formatCode>mmm\-yy</c:formatCode>
                <c:ptCount val="47"/>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pt idx="42">
                  <c:v>45931</c:v>
                </c:pt>
                <c:pt idx="43">
                  <c:v>45962</c:v>
                </c:pt>
                <c:pt idx="44">
                  <c:v>45992</c:v>
                </c:pt>
                <c:pt idx="45">
                  <c:v>46023</c:v>
                </c:pt>
                <c:pt idx="46">
                  <c:v>46054</c:v>
                </c:pt>
              </c:numCache>
            </c:numRef>
          </c:cat>
          <c:val>
            <c:numRef>
              <c:f>Dividendos!$Y$7:$Y$53</c:f>
              <c:numCache>
                <c:formatCode>"R$"#,##0.00_);[Red]\("R$"#,##0.00\)</c:formatCode>
                <c:ptCount val="47"/>
                <c:pt idx="0">
                  <c:v>0.17</c:v>
                </c:pt>
                <c:pt idx="1">
                  <c:v>0.17</c:v>
                </c:pt>
                <c:pt idx="2">
                  <c:v>0.15</c:v>
                </c:pt>
                <c:pt idx="3">
                  <c:v>0.14000000000000001</c:v>
                </c:pt>
                <c:pt idx="4">
                  <c:v>0.13</c:v>
                </c:pt>
                <c:pt idx="5">
                  <c:v>0.14000000000000001</c:v>
                </c:pt>
                <c:pt idx="6">
                  <c:v>0.13500000000000001</c:v>
                </c:pt>
                <c:pt idx="7">
                  <c:v>0.13</c:v>
                </c:pt>
                <c:pt idx="8">
                  <c:v>0.13</c:v>
                </c:pt>
                <c:pt idx="9">
                  <c:v>0.13</c:v>
                </c:pt>
                <c:pt idx="10">
                  <c:v>0.13500000000000001</c:v>
                </c:pt>
                <c:pt idx="11">
                  <c:v>0.13500000000000001</c:v>
                </c:pt>
                <c:pt idx="12">
                  <c:v>0.15</c:v>
                </c:pt>
                <c:pt idx="13">
                  <c:v>0.15</c:v>
                </c:pt>
                <c:pt idx="14">
                  <c:v>0.15</c:v>
                </c:pt>
                <c:pt idx="15">
                  <c:v>0.14000000000000001</c:v>
                </c:pt>
                <c:pt idx="16">
                  <c:v>0.12</c:v>
                </c:pt>
                <c:pt idx="17">
                  <c:v>0.12</c:v>
                </c:pt>
                <c:pt idx="18">
                  <c:v>0.12</c:v>
                </c:pt>
                <c:pt idx="19">
                  <c:v>0.13</c:v>
                </c:pt>
                <c:pt idx="20">
                  <c:v>0.13</c:v>
                </c:pt>
                <c:pt idx="21">
                  <c:v>0.13</c:v>
                </c:pt>
                <c:pt idx="22">
                  <c:v>0.12</c:v>
                </c:pt>
                <c:pt idx="23">
                  <c:v>0.12</c:v>
                </c:pt>
                <c:pt idx="24">
                  <c:v>0.12</c:v>
                </c:pt>
                <c:pt idx="25">
                  <c:v>0.12</c:v>
                </c:pt>
                <c:pt idx="26">
                  <c:v>0.18</c:v>
                </c:pt>
                <c:pt idx="27">
                  <c:v>0.13500000000000001</c:v>
                </c:pt>
                <c:pt idx="28">
                  <c:v>0.13500000000000001</c:v>
                </c:pt>
                <c:pt idx="29">
                  <c:v>0.13500000000000001</c:v>
                </c:pt>
                <c:pt idx="30">
                  <c:v>0.13500000000000001</c:v>
                </c:pt>
                <c:pt idx="31">
                  <c:v>0.13500000000000001</c:v>
                </c:pt>
                <c:pt idx="32">
                  <c:v>0.14000000000000001</c:v>
                </c:pt>
                <c:pt idx="33">
                  <c:v>0.12</c:v>
                </c:pt>
                <c:pt idx="34">
                  <c:v>0.12</c:v>
                </c:pt>
                <c:pt idx="35">
                  <c:v>0.12</c:v>
                </c:pt>
                <c:pt idx="36">
                  <c:v>0.12</c:v>
                </c:pt>
                <c:pt idx="37">
                  <c:v>0.12</c:v>
                </c:pt>
                <c:pt idx="38">
                  <c:v>0.12</c:v>
                </c:pt>
                <c:pt idx="39">
                  <c:v>0.12</c:v>
                </c:pt>
                <c:pt idx="40">
                  <c:v>0.12</c:v>
                </c:pt>
                <c:pt idx="41">
                  <c:v>0.12</c:v>
                </c:pt>
                <c:pt idx="42">
                  <c:v>0.12</c:v>
                </c:pt>
                <c:pt idx="43">
                  <c:v>0.12</c:v>
                </c:pt>
                <c:pt idx="44">
                  <c:v>0.12</c:v>
                </c:pt>
                <c:pt idx="45">
                  <c:v>0.12</c:v>
                </c:pt>
                <c:pt idx="46">
                  <c:v>0.12</c:v>
                </c:pt>
              </c:numCache>
            </c:numRef>
          </c:val>
          <c:extLst>
            <c:ext xmlns:c16="http://schemas.microsoft.com/office/drawing/2014/chart" uri="{C3380CC4-5D6E-409C-BE32-E72D297353CC}">
              <c16:uniqueId val="{00000000-96C9-4839-804D-4A5F9C62D3D1}"/>
            </c:ext>
          </c:extLst>
        </c:ser>
        <c:dLbls>
          <c:dLblPos val="outEnd"/>
          <c:showLegendKey val="0"/>
          <c:showVal val="1"/>
          <c:showCatName val="0"/>
          <c:showSerName val="0"/>
          <c:showPercent val="0"/>
          <c:showBubbleSize val="0"/>
        </c:dLbls>
        <c:gapWidth val="219"/>
        <c:overlap val="-27"/>
        <c:axId val="766107327"/>
        <c:axId val="766108287"/>
      </c:barChart>
      <c:dateAx>
        <c:axId val="76610732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rgbClr val="303030"/>
                </a:solidFill>
                <a:latin typeface="Barlow" panose="00000500000000000000" pitchFamily="2" charset="0"/>
                <a:ea typeface="+mn-ea"/>
                <a:cs typeface="+mn-cs"/>
              </a:defRPr>
            </a:pPr>
            <a:endParaRPr lang="pt-BR"/>
          </a:p>
        </c:txPr>
        <c:crossAx val="766108287"/>
        <c:crosses val="autoZero"/>
        <c:auto val="1"/>
        <c:lblOffset val="100"/>
        <c:baseTimeUnit val="months"/>
      </c:dateAx>
      <c:valAx>
        <c:axId val="766108287"/>
        <c:scaling>
          <c:orientation val="minMax"/>
        </c:scaling>
        <c:delete val="0"/>
        <c:axPos val="l"/>
        <c:majorGridlines>
          <c:spPr>
            <a:ln w="9525" cap="flat" cmpd="sng" algn="ctr">
              <a:noFill/>
              <a:round/>
            </a:ln>
            <a:effectLst/>
          </c:spPr>
        </c:majorGridlines>
        <c:numFmt formatCode="&quot;R$&quot;#,##0.00_);[Red]\(&quot;R$&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303030"/>
                </a:solidFill>
                <a:latin typeface="Barlow" panose="00000500000000000000" pitchFamily="2" charset="0"/>
                <a:ea typeface="+mn-ea"/>
                <a:cs typeface="+mn-cs"/>
              </a:defRPr>
            </a:pPr>
            <a:endParaRPr lang="pt-BR"/>
          </a:p>
        </c:txPr>
        <c:crossAx val="766107327"/>
        <c:crosses val="autoZero"/>
        <c:crossBetween val="between"/>
        <c:majorUnit val="4.0000000000000008E-2"/>
        <c:minorUnit val="5.000000000000001E-3"/>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Barlow" panose="00000500000000000000" pitchFamily="2" charset="0"/>
                <a:ea typeface="+mn-ea"/>
                <a:cs typeface="+mn-cs"/>
              </a:defRPr>
            </a:pPr>
            <a:r>
              <a:rPr lang="pt-BR" sz="2000" b="1">
                <a:solidFill>
                  <a:srgbClr val="21335B"/>
                </a:solidFill>
                <a:latin typeface="Barlow" panose="00000500000000000000" pitchFamily="2" charset="0"/>
              </a:rPr>
              <a:t>Número de cotistas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Barlow" panose="00000500000000000000" pitchFamily="2" charset="0"/>
              <a:ea typeface="+mn-ea"/>
              <a:cs typeface="+mn-cs"/>
            </a:defRPr>
          </a:pPr>
          <a:endParaRPr lang="pt-BR"/>
        </a:p>
      </c:txPr>
    </c:title>
    <c:autoTitleDeleted val="0"/>
    <c:plotArea>
      <c:layout/>
      <c:lineChart>
        <c:grouping val="standard"/>
        <c:varyColors val="0"/>
        <c:ser>
          <c:idx val="0"/>
          <c:order val="0"/>
          <c:tx>
            <c:strRef>
              <c:f>Cotistas!$C$7</c:f>
              <c:strCache>
                <c:ptCount val="1"/>
                <c:pt idx="0">
                  <c:v>Cotistas</c:v>
                </c:pt>
              </c:strCache>
            </c:strRef>
          </c:tx>
          <c:spPr>
            <a:ln w="22225" cap="rnd" cmpd="sng" algn="ctr">
              <a:solidFill>
                <a:schemeClr val="accent1"/>
              </a:solidFill>
              <a:round/>
            </a:ln>
            <a:effectLst/>
          </c:spPr>
          <c:marker>
            <c:symbol val="none"/>
          </c:marker>
          <c:dLbls>
            <c:spPr>
              <a:solidFill>
                <a:srgbClr val="21335B"/>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FFC176"/>
                    </a:solidFill>
                    <a:latin typeface="Barlow" panose="00000500000000000000" pitchFamily="2" charset="0"/>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numRef>
              <c:f>Cotistas!$B$8:$B$55</c:f>
              <c:numCache>
                <c:formatCode>mmm\-yy</c:formatCode>
                <c:ptCount val="48"/>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pt idx="43">
                  <c:v>45931</c:v>
                </c:pt>
                <c:pt idx="44">
                  <c:v>45962</c:v>
                </c:pt>
                <c:pt idx="45">
                  <c:v>45992</c:v>
                </c:pt>
                <c:pt idx="46">
                  <c:v>46023</c:v>
                </c:pt>
                <c:pt idx="47">
                  <c:v>46054</c:v>
                </c:pt>
              </c:numCache>
            </c:numRef>
          </c:cat>
          <c:val>
            <c:numRef>
              <c:f>Cotistas!$C$8:$C$55</c:f>
              <c:numCache>
                <c:formatCode>General</c:formatCode>
                <c:ptCount val="48"/>
                <c:pt idx="0">
                  <c:v>3</c:v>
                </c:pt>
                <c:pt idx="1">
                  <c:v>3</c:v>
                </c:pt>
                <c:pt idx="2">
                  <c:v>74</c:v>
                </c:pt>
                <c:pt idx="3">
                  <c:v>88</c:v>
                </c:pt>
                <c:pt idx="4">
                  <c:v>88</c:v>
                </c:pt>
                <c:pt idx="5">
                  <c:v>88</c:v>
                </c:pt>
                <c:pt idx="6">
                  <c:v>97</c:v>
                </c:pt>
                <c:pt idx="7">
                  <c:v>142</c:v>
                </c:pt>
                <c:pt idx="8">
                  <c:v>706</c:v>
                </c:pt>
                <c:pt idx="9">
                  <c:v>756</c:v>
                </c:pt>
                <c:pt idx="10">
                  <c:v>846</c:v>
                </c:pt>
                <c:pt idx="11">
                  <c:v>922</c:v>
                </c:pt>
                <c:pt idx="12">
                  <c:v>1056</c:v>
                </c:pt>
                <c:pt idx="13">
                  <c:v>1380</c:v>
                </c:pt>
                <c:pt idx="14">
                  <c:v>1822</c:v>
                </c:pt>
                <c:pt idx="15">
                  <c:v>2570</c:v>
                </c:pt>
                <c:pt idx="16">
                  <c:v>3507</c:v>
                </c:pt>
                <c:pt idx="17">
                  <c:v>4042</c:v>
                </c:pt>
                <c:pt idx="18">
                  <c:v>4553</c:v>
                </c:pt>
                <c:pt idx="19">
                  <c:v>4949</c:v>
                </c:pt>
                <c:pt idx="20">
                  <c:v>5565</c:v>
                </c:pt>
                <c:pt idx="21">
                  <c:v>6123</c:v>
                </c:pt>
                <c:pt idx="22">
                  <c:v>6850</c:v>
                </c:pt>
                <c:pt idx="23">
                  <c:v>7196</c:v>
                </c:pt>
                <c:pt idx="24">
                  <c:v>7309</c:v>
                </c:pt>
                <c:pt idx="25">
                  <c:v>7579</c:v>
                </c:pt>
                <c:pt idx="26">
                  <c:v>7787</c:v>
                </c:pt>
                <c:pt idx="27">
                  <c:v>9792</c:v>
                </c:pt>
                <c:pt idx="28">
                  <c:v>10783</c:v>
                </c:pt>
                <c:pt idx="29">
                  <c:v>11381</c:v>
                </c:pt>
                <c:pt idx="30">
                  <c:v>11993</c:v>
                </c:pt>
                <c:pt idx="31">
                  <c:v>13038</c:v>
                </c:pt>
                <c:pt idx="32">
                  <c:v>13687</c:v>
                </c:pt>
                <c:pt idx="33">
                  <c:v>13618</c:v>
                </c:pt>
                <c:pt idx="34">
                  <c:v>14266</c:v>
                </c:pt>
                <c:pt idx="35">
                  <c:v>14746</c:v>
                </c:pt>
                <c:pt idx="36">
                  <c:v>15698</c:v>
                </c:pt>
                <c:pt idx="37">
                  <c:v>15752</c:v>
                </c:pt>
                <c:pt idx="38">
                  <c:v>15698</c:v>
                </c:pt>
                <c:pt idx="39">
                  <c:v>17134</c:v>
                </c:pt>
                <c:pt idx="40">
                  <c:v>17613</c:v>
                </c:pt>
                <c:pt idx="41">
                  <c:v>18116</c:v>
                </c:pt>
                <c:pt idx="42">
                  <c:v>18532</c:v>
                </c:pt>
                <c:pt idx="43">
                  <c:v>18084</c:v>
                </c:pt>
                <c:pt idx="44">
                  <c:v>18200</c:v>
                </c:pt>
                <c:pt idx="45">
                  <c:v>19078</c:v>
                </c:pt>
                <c:pt idx="46">
                  <c:v>19601</c:v>
                </c:pt>
                <c:pt idx="47">
                  <c:v>19967</c:v>
                </c:pt>
              </c:numCache>
            </c:numRef>
          </c:val>
          <c:smooth val="0"/>
          <c:extLst>
            <c:ext xmlns:c16="http://schemas.microsoft.com/office/drawing/2014/chart" uri="{C3380CC4-5D6E-409C-BE32-E72D297353CC}">
              <c16:uniqueId val="{00000000-8B51-4B3E-85E9-44F59BC132BE}"/>
            </c:ext>
          </c:extLst>
        </c:ser>
        <c:dLbls>
          <c:dLblPos val="ctr"/>
          <c:showLegendKey val="0"/>
          <c:showVal val="1"/>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342857184"/>
        <c:axId val="342859144"/>
      </c:lineChart>
      <c:dateAx>
        <c:axId val="342857184"/>
        <c:scaling>
          <c:orientation val="minMax"/>
        </c:scaling>
        <c:delete val="0"/>
        <c:axPos val="b"/>
        <c:numFmt formatCode="mmm\-yy"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spc="20" baseline="0">
                <a:solidFill>
                  <a:srgbClr val="303030"/>
                </a:solidFill>
                <a:latin typeface="Barlow" panose="00000500000000000000" pitchFamily="2" charset="0"/>
                <a:ea typeface="+mn-ea"/>
                <a:cs typeface="+mn-cs"/>
              </a:defRPr>
            </a:pPr>
            <a:endParaRPr lang="pt-BR"/>
          </a:p>
        </c:txPr>
        <c:crossAx val="342859144"/>
        <c:crosses val="autoZero"/>
        <c:auto val="1"/>
        <c:lblOffset val="100"/>
        <c:baseTimeUnit val="months"/>
      </c:dateAx>
      <c:valAx>
        <c:axId val="342859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spc="20" baseline="0">
                <a:solidFill>
                  <a:srgbClr val="303030"/>
                </a:solidFill>
                <a:latin typeface="Barlow" panose="00000500000000000000" pitchFamily="2" charset="0"/>
                <a:ea typeface="+mn-ea"/>
                <a:cs typeface="+mn-cs"/>
              </a:defRPr>
            </a:pPr>
            <a:endParaRPr lang="pt-BR"/>
          </a:p>
        </c:txPr>
        <c:crossAx val="342857184"/>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svg"/><Relationship Id="rId5" Type="http://schemas.openxmlformats.org/officeDocument/2006/relationships/image" Target="../media/image5.sv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sv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344487</xdr:colOff>
      <xdr:row>1</xdr:row>
      <xdr:rowOff>302760</xdr:rowOff>
    </xdr:from>
    <xdr:to>
      <xdr:col>1</xdr:col>
      <xdr:colOff>744537</xdr:colOff>
      <xdr:row>3</xdr:row>
      <xdr:rowOff>123383</xdr:rowOff>
    </xdr:to>
    <xdr:pic>
      <xdr:nvPicPr>
        <xdr:cNvPr id="10" name="Google Shape;104;p17">
          <a:extLst>
            <a:ext uri="{FF2B5EF4-FFF2-40B4-BE49-F238E27FC236}">
              <a16:creationId xmlns:a16="http://schemas.microsoft.com/office/drawing/2014/main" id="{C9B9A837-A0FE-4A99-8CB2-D8D0E11ECC60}"/>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344487" y="734560"/>
          <a:ext cx="1022350" cy="811223"/>
        </a:xfrm>
        <a:prstGeom prst="rect">
          <a:avLst/>
        </a:prstGeom>
        <a:noFill/>
        <a:ln>
          <a:noFill/>
        </a:ln>
      </xdr:spPr>
    </xdr:pic>
    <xdr:clientData/>
  </xdr:twoCellAnchor>
  <xdr:twoCellAnchor editAs="oneCell">
    <xdr:from>
      <xdr:col>0</xdr:col>
      <xdr:colOff>595538</xdr:colOff>
      <xdr:row>42</xdr:row>
      <xdr:rowOff>59418</xdr:rowOff>
    </xdr:from>
    <xdr:to>
      <xdr:col>1</xdr:col>
      <xdr:colOff>561993</xdr:colOff>
      <xdr:row>45</xdr:row>
      <xdr:rowOff>8166</xdr:rowOff>
    </xdr:to>
    <xdr:pic>
      <xdr:nvPicPr>
        <xdr:cNvPr id="16" name="Gráfico 15" descr="Catálogo de endereços estrutura de tópicos">
          <a:extLst>
            <a:ext uri="{FF2B5EF4-FFF2-40B4-BE49-F238E27FC236}">
              <a16:creationId xmlns:a16="http://schemas.microsoft.com/office/drawing/2014/main" id="{C72431C3-8C6A-4B50-8281-96D104B734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95538" y="14486618"/>
          <a:ext cx="582405" cy="558348"/>
        </a:xfrm>
        <a:prstGeom prst="rect">
          <a:avLst/>
        </a:prstGeom>
      </xdr:spPr>
    </xdr:pic>
    <xdr:clientData/>
  </xdr:twoCellAnchor>
  <xdr:twoCellAnchor editAs="oneCell">
    <xdr:from>
      <xdr:col>0</xdr:col>
      <xdr:colOff>177164</xdr:colOff>
      <xdr:row>30</xdr:row>
      <xdr:rowOff>175532</xdr:rowOff>
    </xdr:from>
    <xdr:to>
      <xdr:col>0</xdr:col>
      <xdr:colOff>507514</xdr:colOff>
      <xdr:row>30</xdr:row>
      <xdr:rowOff>495450</xdr:rowOff>
    </xdr:to>
    <xdr:pic>
      <xdr:nvPicPr>
        <xdr:cNvPr id="17" name="Gráfico 37" descr="Gráfico de barras com tendência ascendente">
          <a:extLst>
            <a:ext uri="{FF2B5EF4-FFF2-40B4-BE49-F238E27FC236}">
              <a16:creationId xmlns:a16="http://schemas.microsoft.com/office/drawing/2014/main" id="{63C0DB98-FC3B-4290-9C94-A5DBFB32A4B6}"/>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 uri="{96DAC541-7B7A-43D3-8B79-37D633B846F1}">
              <asvg:svgBlip xmlns:asvg="http://schemas.microsoft.com/office/drawing/2016/SVG/main" r:embed="rId5"/>
            </a:ext>
          </a:extLst>
        </a:blip>
        <a:stretch>
          <a:fillRect/>
        </a:stretch>
      </xdr:blipFill>
      <xdr:spPr>
        <a:xfrm>
          <a:off x="177164" y="10881632"/>
          <a:ext cx="324000" cy="319918"/>
        </a:xfrm>
        <a:prstGeom prst="rect">
          <a:avLst/>
        </a:prstGeom>
      </xdr:spPr>
    </xdr:pic>
    <xdr:clientData/>
  </xdr:twoCellAnchor>
  <xdr:twoCellAnchor editAs="oneCell">
    <xdr:from>
      <xdr:col>0</xdr:col>
      <xdr:colOff>126336</xdr:colOff>
      <xdr:row>21</xdr:row>
      <xdr:rowOff>105795</xdr:rowOff>
    </xdr:from>
    <xdr:to>
      <xdr:col>0</xdr:col>
      <xdr:colOff>569389</xdr:colOff>
      <xdr:row>21</xdr:row>
      <xdr:rowOff>542812</xdr:rowOff>
    </xdr:to>
    <xdr:pic>
      <xdr:nvPicPr>
        <xdr:cNvPr id="18" name="Gráfico 24" descr="Rótulo">
          <a:extLst>
            <a:ext uri="{FF2B5EF4-FFF2-40B4-BE49-F238E27FC236}">
              <a16:creationId xmlns:a16="http://schemas.microsoft.com/office/drawing/2014/main" id="{F2A8F22C-73EC-4D93-9565-9876FC487766}"/>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 uri="{96DAC541-7B7A-43D3-8B79-37D633B846F1}">
              <asvg:svgBlip xmlns:asvg="http://schemas.microsoft.com/office/drawing/2016/SVG/main" r:embed="rId7"/>
            </a:ext>
          </a:extLst>
        </a:blip>
        <a:stretch>
          <a:fillRect/>
        </a:stretch>
      </xdr:blipFill>
      <xdr:spPr>
        <a:xfrm>
          <a:off x="126336" y="7979795"/>
          <a:ext cx="443053" cy="443367"/>
        </a:xfrm>
        <a:prstGeom prst="rect">
          <a:avLst/>
        </a:prstGeom>
      </xdr:spPr>
    </xdr:pic>
    <xdr:clientData/>
  </xdr:twoCellAnchor>
  <xdr:twoCellAnchor editAs="oneCell">
    <xdr:from>
      <xdr:col>0</xdr:col>
      <xdr:colOff>177801</xdr:colOff>
      <xdr:row>9</xdr:row>
      <xdr:rowOff>110899</xdr:rowOff>
    </xdr:from>
    <xdr:to>
      <xdr:col>0</xdr:col>
      <xdr:colOff>551808</xdr:colOff>
      <xdr:row>9</xdr:row>
      <xdr:rowOff>485917</xdr:rowOff>
    </xdr:to>
    <xdr:pic>
      <xdr:nvPicPr>
        <xdr:cNvPr id="19" name="Gráfico 39" descr="Informações">
          <a:extLst>
            <a:ext uri="{FF2B5EF4-FFF2-40B4-BE49-F238E27FC236}">
              <a16:creationId xmlns:a16="http://schemas.microsoft.com/office/drawing/2014/main" id="{37386DA5-0661-4794-8760-093B3952F61B}"/>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 uri="{96DAC541-7B7A-43D3-8B79-37D633B846F1}">
              <asvg:svgBlip xmlns:asvg="http://schemas.microsoft.com/office/drawing/2016/SVG/main" r:embed="rId9"/>
            </a:ext>
          </a:extLst>
        </a:blip>
        <a:stretch>
          <a:fillRect/>
        </a:stretch>
      </xdr:blipFill>
      <xdr:spPr>
        <a:xfrm>
          <a:off x="177801" y="4263799"/>
          <a:ext cx="374007" cy="368668"/>
        </a:xfrm>
        <a:prstGeom prst="rect">
          <a:avLst/>
        </a:prstGeom>
      </xdr:spPr>
    </xdr:pic>
    <xdr:clientData/>
  </xdr:twoCellAnchor>
  <xdr:twoCellAnchor editAs="oneCell">
    <xdr:from>
      <xdr:col>0</xdr:col>
      <xdr:colOff>152399</xdr:colOff>
      <xdr:row>5</xdr:row>
      <xdr:rowOff>111213</xdr:rowOff>
    </xdr:from>
    <xdr:to>
      <xdr:col>0</xdr:col>
      <xdr:colOff>571649</xdr:colOff>
      <xdr:row>5</xdr:row>
      <xdr:rowOff>568343</xdr:rowOff>
    </xdr:to>
    <xdr:pic>
      <xdr:nvPicPr>
        <xdr:cNvPr id="20" name="Elemento gráfico 8" descr="Alvo" title="Espaço Reservado para Ícone">
          <a:extLst>
            <a:ext uri="{FF2B5EF4-FFF2-40B4-BE49-F238E27FC236}">
              <a16:creationId xmlns:a16="http://schemas.microsoft.com/office/drawing/2014/main" id="{C889E653-AE72-46A2-9CF1-9831989C1E39}"/>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 uri="{96DAC541-7B7A-43D3-8B79-37D633B846F1}">
              <asvg:svgBlip xmlns:asvg="http://schemas.microsoft.com/office/drawing/2016/SVG/main" r:embed="rId11"/>
            </a:ext>
          </a:extLst>
        </a:blip>
        <a:stretch>
          <a:fillRect/>
        </a:stretch>
      </xdr:blipFill>
      <xdr:spPr>
        <a:xfrm>
          <a:off x="152399" y="2067013"/>
          <a:ext cx="419250" cy="4571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0</xdr:colOff>
      <xdr:row>1</xdr:row>
      <xdr:rowOff>238124</xdr:rowOff>
    </xdr:from>
    <xdr:to>
      <xdr:col>17</xdr:col>
      <xdr:colOff>0</xdr:colOff>
      <xdr:row>3</xdr:row>
      <xdr:rowOff>20948</xdr:rowOff>
    </xdr:to>
    <xdr:pic>
      <xdr:nvPicPr>
        <xdr:cNvPr id="2" name="Picture 1">
          <a:extLst>
            <a:ext uri="{FF2B5EF4-FFF2-40B4-BE49-F238E27FC236}">
              <a16:creationId xmlns:a16="http://schemas.microsoft.com/office/drawing/2014/main" id="{903B0B97-E069-497D-AC08-4FAF1EE05A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3" name="Picture 2">
          <a:extLst>
            <a:ext uri="{FF2B5EF4-FFF2-40B4-BE49-F238E27FC236}">
              <a16:creationId xmlns:a16="http://schemas.microsoft.com/office/drawing/2014/main" id="{1058E1A3-8E3F-4A8C-A725-CE0A4C7F72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4" name="Picture 3">
          <a:extLst>
            <a:ext uri="{FF2B5EF4-FFF2-40B4-BE49-F238E27FC236}">
              <a16:creationId xmlns:a16="http://schemas.microsoft.com/office/drawing/2014/main" id="{5907C6E1-E618-4E7F-9110-8F3A215A09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5" name="Picture 4">
          <a:extLst>
            <a:ext uri="{FF2B5EF4-FFF2-40B4-BE49-F238E27FC236}">
              <a16:creationId xmlns:a16="http://schemas.microsoft.com/office/drawing/2014/main" id="{B05C4AEF-5A5E-44B7-B301-EC2A113812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2752"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6" name="Picture 5">
          <a:extLst>
            <a:ext uri="{FF2B5EF4-FFF2-40B4-BE49-F238E27FC236}">
              <a16:creationId xmlns:a16="http://schemas.microsoft.com/office/drawing/2014/main" id="{819F0B65-93E5-46F9-9650-D1E8F68F0B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2752"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7" name="Picture 6">
          <a:extLst>
            <a:ext uri="{FF2B5EF4-FFF2-40B4-BE49-F238E27FC236}">
              <a16:creationId xmlns:a16="http://schemas.microsoft.com/office/drawing/2014/main" id="{84C463DE-AE69-405A-8797-F9E94AA8C3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4022" cy="272227"/>
        </a:xfrm>
        <a:prstGeom prst="rect">
          <a:avLst/>
        </a:prstGeom>
      </xdr:spPr>
    </xdr:pic>
    <xdr:clientData/>
  </xdr:twoCellAnchor>
  <xdr:twoCellAnchor editAs="oneCell">
    <xdr:from>
      <xdr:col>0</xdr:col>
      <xdr:colOff>314895</xdr:colOff>
      <xdr:row>2</xdr:row>
      <xdr:rowOff>66563</xdr:rowOff>
    </xdr:from>
    <xdr:to>
      <xdr:col>0</xdr:col>
      <xdr:colOff>1054577</xdr:colOff>
      <xdr:row>4</xdr:row>
      <xdr:rowOff>25400</xdr:rowOff>
    </xdr:to>
    <xdr:pic>
      <xdr:nvPicPr>
        <xdr:cNvPr id="8" name="Google Shape;104;p17">
          <a:extLst>
            <a:ext uri="{FF2B5EF4-FFF2-40B4-BE49-F238E27FC236}">
              <a16:creationId xmlns:a16="http://schemas.microsoft.com/office/drawing/2014/main" id="{9CDFDCB6-B515-49F4-93A5-86E66ED52051}"/>
            </a:ext>
          </a:extLst>
        </xdr:cNvPr>
        <xdr:cNvPicPr preferRelativeResize="0">
          <a:picLocks noChangeAspect="1"/>
        </xdr:cNvPicPr>
      </xdr:nvPicPr>
      <xdr:blipFill rotWithShape="1">
        <a:blip xmlns:r="http://schemas.openxmlformats.org/officeDocument/2006/relationships" r:embed="rId2">
          <a:alphaModFix/>
        </a:blip>
        <a:srcRect/>
        <a:stretch/>
      </xdr:blipFill>
      <xdr:spPr>
        <a:xfrm>
          <a:off x="314895" y="325099"/>
          <a:ext cx="742857" cy="57433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228302</xdr:colOff>
      <xdr:row>0</xdr:row>
      <xdr:rowOff>271136</xdr:rowOff>
    </xdr:from>
    <xdr:to>
      <xdr:col>0</xdr:col>
      <xdr:colOff>962814</xdr:colOff>
      <xdr:row>2</xdr:row>
      <xdr:rowOff>63989</xdr:rowOff>
    </xdr:to>
    <xdr:pic>
      <xdr:nvPicPr>
        <xdr:cNvPr id="2" name="Google Shape;104;p17">
          <a:extLst>
            <a:ext uri="{FF2B5EF4-FFF2-40B4-BE49-F238E27FC236}">
              <a16:creationId xmlns:a16="http://schemas.microsoft.com/office/drawing/2014/main" id="{B0357CBA-4844-442D-A05C-8FC325CD4B9A}"/>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228302" y="271136"/>
          <a:ext cx="734512" cy="584649"/>
        </a:xfrm>
        <a:prstGeom prst="rect">
          <a:avLst/>
        </a:prstGeom>
        <a:noFill/>
        <a:ln>
          <a:noFill/>
        </a:ln>
      </xdr:spPr>
    </xdr:pic>
    <xdr:clientData/>
  </xdr:twoCellAnchor>
  <xdr:twoCellAnchor>
    <xdr:from>
      <xdr:col>0</xdr:col>
      <xdr:colOff>381000</xdr:colOff>
      <xdr:row>8</xdr:row>
      <xdr:rowOff>44717</xdr:rowOff>
    </xdr:from>
    <xdr:to>
      <xdr:col>22</xdr:col>
      <xdr:colOff>762000</xdr:colOff>
      <xdr:row>36</xdr:row>
      <xdr:rowOff>181521</xdr:rowOff>
    </xdr:to>
    <xdr:graphicFrame macro="">
      <xdr:nvGraphicFramePr>
        <xdr:cNvPr id="3" name="Gráfico 2">
          <a:extLst>
            <a:ext uri="{FF2B5EF4-FFF2-40B4-BE49-F238E27FC236}">
              <a16:creationId xmlns:a16="http://schemas.microsoft.com/office/drawing/2014/main" id="{5F50DE38-F3C1-1A54-C08F-52ADD98A17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205921</xdr:colOff>
      <xdr:row>1</xdr:row>
      <xdr:rowOff>1058</xdr:rowOff>
    </xdr:from>
    <xdr:to>
      <xdr:col>0</xdr:col>
      <xdr:colOff>904421</xdr:colOff>
      <xdr:row>2</xdr:row>
      <xdr:rowOff>159409</xdr:rowOff>
    </xdr:to>
    <xdr:pic>
      <xdr:nvPicPr>
        <xdr:cNvPr id="2" name="Google Shape;104;p17">
          <a:extLst>
            <a:ext uri="{FF2B5EF4-FFF2-40B4-BE49-F238E27FC236}">
              <a16:creationId xmlns:a16="http://schemas.microsoft.com/office/drawing/2014/main" id="{10720F33-F9D5-4A9C-BFE5-756EBBC0E552}"/>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205921" y="206677"/>
          <a:ext cx="704850" cy="5816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198962</xdr:colOff>
      <xdr:row>6</xdr:row>
      <xdr:rowOff>140756</xdr:rowOff>
    </xdr:from>
    <xdr:to>
      <xdr:col>29</xdr:col>
      <xdr:colOff>194027</xdr:colOff>
      <xdr:row>23</xdr:row>
      <xdr:rowOff>201613</xdr:rowOff>
    </xdr:to>
    <xdr:graphicFrame macro="">
      <xdr:nvGraphicFramePr>
        <xdr:cNvPr id="3" name="Gráfico 2">
          <a:extLst>
            <a:ext uri="{FF2B5EF4-FFF2-40B4-BE49-F238E27FC236}">
              <a16:creationId xmlns:a16="http://schemas.microsoft.com/office/drawing/2014/main" id="{53FCFEB1-62C4-DCEE-707F-E27680C929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189030</xdr:colOff>
      <xdr:row>0</xdr:row>
      <xdr:rowOff>140548</xdr:rowOff>
    </xdr:from>
    <xdr:to>
      <xdr:col>0</xdr:col>
      <xdr:colOff>768363</xdr:colOff>
      <xdr:row>3</xdr:row>
      <xdr:rowOff>87492</xdr:rowOff>
    </xdr:to>
    <xdr:pic>
      <xdr:nvPicPr>
        <xdr:cNvPr id="2" name="Google Shape;104;p17">
          <a:extLst>
            <a:ext uri="{FF2B5EF4-FFF2-40B4-BE49-F238E27FC236}">
              <a16:creationId xmlns:a16="http://schemas.microsoft.com/office/drawing/2014/main" id="{75CC7F67-1B56-4A14-BE3C-923A2F46B25B}"/>
            </a:ext>
          </a:extLst>
        </xdr:cNvPr>
        <xdr:cNvPicPr preferRelativeResize="0">
          <a:picLocks noChangeAspect="1"/>
        </xdr:cNvPicPr>
      </xdr:nvPicPr>
      <xdr:blipFill rotWithShape="1">
        <a:blip xmlns:r="http://schemas.openxmlformats.org/officeDocument/2006/relationships" r:embed="rId2">
          <a:alphaModFix/>
        </a:blip>
        <a:srcRect/>
        <a:stretch/>
      </xdr:blipFill>
      <xdr:spPr>
        <a:xfrm>
          <a:off x="189030" y="140548"/>
          <a:ext cx="576158" cy="476213"/>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189031</xdr:colOff>
      <xdr:row>0</xdr:row>
      <xdr:rowOff>143722</xdr:rowOff>
    </xdr:from>
    <xdr:to>
      <xdr:col>0</xdr:col>
      <xdr:colOff>724251</xdr:colOff>
      <xdr:row>3</xdr:row>
      <xdr:rowOff>30389</xdr:rowOff>
    </xdr:to>
    <xdr:pic>
      <xdr:nvPicPr>
        <xdr:cNvPr id="4" name="Google Shape;104;p17">
          <a:extLst>
            <a:ext uri="{FF2B5EF4-FFF2-40B4-BE49-F238E27FC236}">
              <a16:creationId xmlns:a16="http://schemas.microsoft.com/office/drawing/2014/main" id="{39401AEC-2269-488C-89DB-B6C5A429AD2C}"/>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189031" y="143722"/>
          <a:ext cx="535220" cy="414171"/>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196289</xdr:colOff>
      <xdr:row>1</xdr:row>
      <xdr:rowOff>24113</xdr:rowOff>
    </xdr:from>
    <xdr:to>
      <xdr:col>0</xdr:col>
      <xdr:colOff>694810</xdr:colOff>
      <xdr:row>2</xdr:row>
      <xdr:rowOff>25400</xdr:rowOff>
    </xdr:to>
    <xdr:pic>
      <xdr:nvPicPr>
        <xdr:cNvPr id="2" name="Google Shape;104;p17">
          <a:extLst>
            <a:ext uri="{FF2B5EF4-FFF2-40B4-BE49-F238E27FC236}">
              <a16:creationId xmlns:a16="http://schemas.microsoft.com/office/drawing/2014/main" id="{3AB2B0D2-DD0F-43CF-B2BD-90028B16389C}"/>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196289" y="218846"/>
          <a:ext cx="498521" cy="40768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Opera&#231;&#245;es/04_CONTROLADORIA/01_BATIMENTO%20DE%20COTA/02_HOJE/20231107_Planilha_C&#225;lculo.xlsb" TargetMode="External"/><Relationship Id="rId2" Type="http://schemas.openxmlformats.org/officeDocument/2006/relationships/externalLinkPath" Target="file:///R:\Opera&#231;&#245;es\04_CONTROLADORIA\01_BATIMENTO%20DE%20COTA\02_HOJE\20231107_Planilha_C&#225;lculo.xlsb" TargetMode="External"/><Relationship Id="rId1" Type="http://schemas.openxmlformats.org/officeDocument/2006/relationships/externalLinkPath" Target="/Opera&#231;&#245;es/04_CONTROLADORIA/01_BATIMENTO%20DE%20COTA/02_HOJE/20231107_Planilha_C&#225;lculo.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DASHBOARD"/>
      <sheetName val="Delta"/>
      <sheetName val="0_Cálculo de Cota"/>
      <sheetName val="Sheet1"/>
      <sheetName val="1_Movimentações"/>
      <sheetName val="RELATORIO_CF"/>
      <sheetName val="2_Ativos"/>
      <sheetName val="3_Passivo"/>
      <sheetName val="4_Caixa"/>
      <sheetName val="5_Transações_Posições"/>
      <sheetName val="6_Despesas"/>
      <sheetName val="7_Recebimentos"/>
      <sheetName val="8_Distribuição"/>
      <sheetName val="8.2_Distribuição por mes"/>
      <sheetName val="0.1_Breakdown PL"/>
      <sheetName val="0.2_Breakdown Mês"/>
      <sheetName val="9_Contas a Receber"/>
      <sheetName val="10_Bechmark"/>
      <sheetName val="11_Pfee"/>
      <sheetName val="12_Cotas Remarcadas"/>
      <sheetName val="ZZZ_Tabelas Auxiliares"/>
      <sheetName val="Auxiliar"/>
      <sheetName val="Sheet4"/>
      <sheetName val="Aportes e Mov"/>
      <sheetName val="Infos Oper"/>
      <sheetName val="Perf por Ativo"/>
      <sheetName val="Infos Performance"/>
      <sheetName val="INPUT &gt;&gt;&gt;"/>
      <sheetName val="InfoGerais"/>
      <sheetName val="Pagar"/>
      <sheetName val="Receber"/>
      <sheetName val="Disponibilidade"/>
      <sheetName val="CotasAplicadas"/>
      <sheetName val="Imoveis"/>
      <sheetName val="Compromissada"/>
      <sheetName val="RendaFixa"/>
      <sheetName val="RendaVariavel"/>
      <sheetName val="AluguelAções"/>
      <sheetName val="OpçõesAções"/>
      <sheetName val="Futuros"/>
      <sheetName val="OpçõesFuturos"/>
    </sheetNames>
    <sheetDataSet>
      <sheetData sheetId="0">
        <row r="20">
          <cell r="C20">
            <v>45237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sheetData sheetId="36" refreshError="1"/>
      <sheetData sheetId="37" refreshError="1"/>
      <sheetData sheetId="38" refreshError="1"/>
      <sheetData sheetId="39" refreshError="1"/>
      <sheetData sheetId="4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X6:Z53" headerRowDxfId="12" dataDxfId="11" totalsRowDxfId="10">
  <autoFilter ref="X6:Z53" xr:uid="{00000000-0009-0000-0100-000002000000}">
    <filterColumn colId="0" hiddenButton="1"/>
    <filterColumn colId="1" hiddenButton="1"/>
    <filterColumn colId="2" hiddenButton="1"/>
  </autoFilter>
  <tableColumns count="3">
    <tableColumn id="1" xr3:uid="{00000000-0010-0000-0000-000001000000}" name="Mês" totalsRowLabel="Total" dataDxfId="9" totalsRowDxfId="8"/>
    <tableColumn id="2" xr3:uid="{00000000-0010-0000-0000-000002000000}" name="R$/Cota" dataDxfId="7" totalsRowDxfId="6"/>
    <tableColumn id="3" xr3:uid="{00000000-0010-0000-0000-000003000000}" name="Dvd Yield" totalsRowFunction="sum" dataDxfId="5" totalsRowDxfId="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a3" displayName="Tabela3" ref="B7:C55" totalsRowShown="0" headerRowDxfId="3" dataDxfId="2">
  <autoFilter ref="B7:C55" xr:uid="{00000000-0009-0000-0100-000003000000}"/>
  <tableColumns count="2">
    <tableColumn id="1" xr3:uid="{00000000-0010-0000-0100-000001000000}" name="Mês" dataDxfId="1"/>
    <tableColumn id="2" xr3:uid="{00000000-0010-0000-0100-000002000000}" name="Cotistas" dataDxfId="0"/>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NTATO@LIFECAPITALPARTNERS.COM.B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bvmf.bmfbovespa.com.br/SIG/FormConsultaHistorico.asp?strTipoResumo=HISTORICO&amp;strSocEmissora=LIFE&amp;strDtReferencia=01-2025&amp;strIdioma=P"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www.ibge.gov.br/explica/inflacao.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B55"/>
  <sheetViews>
    <sheetView showGridLines="0" tabSelected="1" zoomScale="55" zoomScaleNormal="55" zoomScaleSheetLayoutView="40" zoomScalePageLayoutView="60" workbookViewId="0">
      <selection activeCell="B1" sqref="B1"/>
    </sheetView>
  </sheetViews>
  <sheetFormatPr defaultRowHeight="14.5" x14ac:dyDescent="0.35"/>
  <cols>
    <col min="1" max="1" width="9" customWidth="1"/>
    <col min="2" max="2" width="223.26953125" customWidth="1"/>
    <col min="3" max="3" width="14.1796875" customWidth="1"/>
  </cols>
  <sheetData>
    <row r="1" spans="1:2" ht="34.25" customHeight="1" x14ac:dyDescent="0.35">
      <c r="A1" s="116"/>
      <c r="B1" s="44">
        <v>46054</v>
      </c>
    </row>
    <row r="2" spans="1:2" ht="29.4" customHeight="1" x14ac:dyDescent="0.4">
      <c r="A2" s="41"/>
      <c r="B2" s="24"/>
    </row>
    <row r="3" spans="1:2" ht="48.65" customHeight="1" x14ac:dyDescent="0.35">
      <c r="A3" s="41"/>
      <c r="B3" s="46" t="s">
        <v>82</v>
      </c>
    </row>
    <row r="4" spans="1:2" ht="27" customHeight="1" x14ac:dyDescent="0.4">
      <c r="A4" s="41"/>
      <c r="B4" s="24"/>
    </row>
    <row r="5" spans="1:2" ht="15" customHeight="1" x14ac:dyDescent="0.35"/>
    <row r="6" spans="1:2" ht="54" customHeight="1" x14ac:dyDescent="0.35">
      <c r="B6" s="110" t="s">
        <v>0</v>
      </c>
    </row>
    <row r="7" spans="1:2" ht="92.4" customHeight="1" x14ac:dyDescent="0.35">
      <c r="B7" s="109" t="s">
        <v>1</v>
      </c>
    </row>
    <row r="8" spans="1:2" ht="16" x14ac:dyDescent="0.4">
      <c r="B8" s="1"/>
    </row>
    <row r="9" spans="1:2" ht="11.5" customHeight="1" x14ac:dyDescent="0.4">
      <c r="B9" s="1"/>
    </row>
    <row r="10" spans="1:2" ht="46.75" customHeight="1" x14ac:dyDescent="0.35">
      <c r="A10" s="41"/>
      <c r="B10" s="113" t="s">
        <v>2</v>
      </c>
    </row>
    <row r="11" spans="1:2" ht="18" customHeight="1" x14ac:dyDescent="0.35">
      <c r="B11" s="117"/>
    </row>
    <row r="12" spans="1:2" ht="21" x14ac:dyDescent="0.35">
      <c r="B12" s="112" t="s">
        <v>3</v>
      </c>
    </row>
    <row r="13" spans="1:2" ht="21" x14ac:dyDescent="0.35">
      <c r="B13" s="112" t="s">
        <v>4</v>
      </c>
    </row>
    <row r="14" spans="1:2" ht="21" x14ac:dyDescent="0.35">
      <c r="B14" s="112" t="s">
        <v>5</v>
      </c>
    </row>
    <row r="15" spans="1:2" ht="21" x14ac:dyDescent="0.35">
      <c r="B15" s="112" t="s">
        <v>6</v>
      </c>
    </row>
    <row r="16" spans="1:2" ht="21" x14ac:dyDescent="0.35">
      <c r="B16" s="112" t="s">
        <v>7</v>
      </c>
    </row>
    <row r="17" spans="1:2" ht="21" x14ac:dyDescent="0.35">
      <c r="B17" s="112" t="s">
        <v>8</v>
      </c>
    </row>
    <row r="18" spans="1:2" ht="21" x14ac:dyDescent="0.35">
      <c r="B18" s="112" t="s">
        <v>9</v>
      </c>
    </row>
    <row r="19" spans="1:2" ht="21" x14ac:dyDescent="0.35">
      <c r="B19" s="112" t="s">
        <v>10</v>
      </c>
    </row>
    <row r="20" spans="1:2" ht="21" x14ac:dyDescent="0.35">
      <c r="B20" s="118" t="s">
        <v>11</v>
      </c>
    </row>
    <row r="21" spans="1:2" ht="24" customHeight="1" x14ac:dyDescent="0.4">
      <c r="B21" s="1"/>
    </row>
    <row r="22" spans="1:2" ht="48.65" customHeight="1" x14ac:dyDescent="0.35">
      <c r="A22" s="41"/>
      <c r="B22" s="113" t="s">
        <v>12</v>
      </c>
    </row>
    <row r="23" spans="1:2" ht="19.75" customHeight="1" x14ac:dyDescent="0.35">
      <c r="B23" s="117"/>
    </row>
    <row r="24" spans="1:2" ht="21" x14ac:dyDescent="0.35">
      <c r="B24" s="114" t="s">
        <v>191</v>
      </c>
    </row>
    <row r="25" spans="1:2" ht="21" x14ac:dyDescent="0.35">
      <c r="B25" s="114" t="s">
        <v>192</v>
      </c>
    </row>
    <row r="26" spans="1:2" ht="21" x14ac:dyDescent="0.35">
      <c r="B26" s="114" t="s">
        <v>178</v>
      </c>
    </row>
    <row r="27" spans="1:2" ht="21" x14ac:dyDescent="0.35">
      <c r="B27" s="114" t="s">
        <v>193</v>
      </c>
    </row>
    <row r="28" spans="1:2" ht="16" x14ac:dyDescent="0.4">
      <c r="B28" s="115"/>
    </row>
    <row r="29" spans="1:2" ht="32.4" customHeight="1" x14ac:dyDescent="0.35">
      <c r="B29" s="119" t="s">
        <v>13</v>
      </c>
    </row>
    <row r="30" spans="1:2" ht="16" x14ac:dyDescent="0.4">
      <c r="B30" s="115"/>
    </row>
    <row r="31" spans="1:2" ht="48.65" customHeight="1" x14ac:dyDescent="0.35">
      <c r="A31" s="41"/>
      <c r="B31" s="113" t="s">
        <v>194</v>
      </c>
    </row>
    <row r="32" spans="1:2" ht="20.399999999999999" customHeight="1" x14ac:dyDescent="0.35">
      <c r="B32" s="117"/>
    </row>
    <row r="33" spans="2:2" ht="21" x14ac:dyDescent="0.35">
      <c r="B33" s="111" t="s">
        <v>195</v>
      </c>
    </row>
    <row r="34" spans="2:2" ht="21" x14ac:dyDescent="0.35">
      <c r="B34" s="111" t="s">
        <v>196</v>
      </c>
    </row>
    <row r="35" spans="2:2" ht="21" x14ac:dyDescent="0.35">
      <c r="B35" s="111" t="s">
        <v>197</v>
      </c>
    </row>
    <row r="36" spans="2:2" ht="21" x14ac:dyDescent="0.35">
      <c r="B36" s="111" t="s">
        <v>131</v>
      </c>
    </row>
    <row r="37" spans="2:2" ht="21" x14ac:dyDescent="0.35">
      <c r="B37" s="111" t="s">
        <v>198</v>
      </c>
    </row>
    <row r="38" spans="2:2" ht="21" x14ac:dyDescent="0.35">
      <c r="B38" s="111" t="s">
        <v>199</v>
      </c>
    </row>
    <row r="39" spans="2:2" ht="21" x14ac:dyDescent="0.35">
      <c r="B39" s="111" t="s">
        <v>200</v>
      </c>
    </row>
    <row r="40" spans="2:2" ht="21" x14ac:dyDescent="0.35">
      <c r="B40" s="111" t="s">
        <v>201</v>
      </c>
    </row>
    <row r="41" spans="2:2" ht="16" x14ac:dyDescent="0.4">
      <c r="B41" s="1"/>
    </row>
    <row r="42" spans="2:2" ht="16" x14ac:dyDescent="0.4">
      <c r="B42" s="1"/>
    </row>
    <row r="43" spans="2:2" ht="16" x14ac:dyDescent="0.4">
      <c r="B43" s="1"/>
    </row>
    <row r="44" spans="2:2" ht="16" x14ac:dyDescent="0.4">
      <c r="B44" s="1"/>
    </row>
    <row r="45" spans="2:2" ht="16" x14ac:dyDescent="0.4">
      <c r="B45" s="1"/>
    </row>
    <row r="46" spans="2:2" ht="68.400000000000006" customHeight="1" x14ac:dyDescent="0.35">
      <c r="B46" s="120" t="s">
        <v>14</v>
      </c>
    </row>
    <row r="47" spans="2:2" ht="18.5" x14ac:dyDescent="0.5">
      <c r="B47" s="20" t="s">
        <v>15</v>
      </c>
    </row>
    <row r="48" spans="2:2" ht="18.5" x14ac:dyDescent="0.35">
      <c r="B48" s="21" t="s">
        <v>174</v>
      </c>
    </row>
    <row r="49" spans="2:2" ht="18.5" x14ac:dyDescent="0.5">
      <c r="B49" s="22" t="s">
        <v>175</v>
      </c>
    </row>
    <row r="50" spans="2:2" ht="18.5" x14ac:dyDescent="0.5">
      <c r="B50" s="22" t="s">
        <v>169</v>
      </c>
    </row>
    <row r="51" spans="2:2" ht="18.5" x14ac:dyDescent="0.5">
      <c r="B51" s="22" t="s">
        <v>176</v>
      </c>
    </row>
    <row r="52" spans="2:2" ht="18.5" x14ac:dyDescent="0.5">
      <c r="B52" s="22" t="s">
        <v>170</v>
      </c>
    </row>
    <row r="53" spans="2:2" ht="18.5" x14ac:dyDescent="0.5">
      <c r="B53" s="22" t="s">
        <v>171</v>
      </c>
    </row>
    <row r="54" spans="2:2" ht="18.5" x14ac:dyDescent="0.5">
      <c r="B54" s="22" t="s">
        <v>172</v>
      </c>
    </row>
    <row r="55" spans="2:2" ht="18.5" x14ac:dyDescent="0.5">
      <c r="B55" s="22" t="s">
        <v>173</v>
      </c>
    </row>
  </sheetData>
  <hyperlinks>
    <hyperlink ref="B46" r:id="rId1" display="CONTATO@LIFECAPITALPARTNERS.COM.BR" xr:uid="{00000000-0004-0000-0000-000000000000}"/>
  </hyperlinks>
  <pageMargins left="0.7" right="0.7" top="0.75" bottom="0.75" header="0.3" footer="0.3"/>
  <pageSetup paperSize="9" scale="1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Q48"/>
  <sheetViews>
    <sheetView zoomScale="55" zoomScaleNormal="55" workbookViewId="0"/>
  </sheetViews>
  <sheetFormatPr defaultColWidth="9.1796875" defaultRowHeight="0" customHeight="1" zeroHeight="1" x14ac:dyDescent="0.35"/>
  <cols>
    <col min="1" max="1" width="19.1796875" style="15" customWidth="1"/>
    <col min="2" max="2" width="11.81640625" style="15" customWidth="1"/>
    <col min="3" max="3" width="119.26953125" style="15" customWidth="1"/>
    <col min="4" max="5" width="30.81640625" style="15" customWidth="1"/>
    <col min="6" max="6" width="17" style="16" customWidth="1"/>
    <col min="7" max="7" width="32.81640625" style="15" bestFit="1" customWidth="1"/>
    <col min="8" max="8" width="16.1796875" style="15" customWidth="1"/>
    <col min="9" max="9" width="17.1796875" style="17" bestFit="1" customWidth="1"/>
    <col min="10" max="10" width="23.1796875" style="17" bestFit="1" customWidth="1"/>
    <col min="11" max="11" width="26.08984375" style="17" customWidth="1"/>
    <col min="12" max="12" width="19.81640625" style="17" bestFit="1" customWidth="1"/>
    <col min="13" max="13" width="19.6328125" style="18" customWidth="1"/>
    <col min="14" max="14" width="15.6328125" style="17" bestFit="1" customWidth="1"/>
    <col min="15" max="15" width="29.81640625" style="15" bestFit="1" customWidth="1"/>
    <col min="16" max="16" width="17.6328125" style="15" customWidth="1"/>
    <col min="17" max="17" width="24.81640625" style="15" customWidth="1"/>
    <col min="18" max="22" width="9.1796875" style="15" customWidth="1"/>
    <col min="23" max="16384" width="9.1796875" style="15"/>
  </cols>
  <sheetData>
    <row r="1" spans="1:17" s="25" customFormat="1" ht="18.75" customHeight="1" x14ac:dyDescent="0.4">
      <c r="B1" s="24"/>
      <c r="C1" s="24"/>
      <c r="D1" s="24"/>
      <c r="E1" s="24"/>
      <c r="F1" s="24"/>
      <c r="G1" s="24"/>
      <c r="H1" s="24"/>
      <c r="I1" s="24"/>
      <c r="J1" s="24"/>
      <c r="K1" s="24"/>
      <c r="L1" s="24"/>
      <c r="M1" s="24"/>
      <c r="N1" s="24"/>
      <c r="O1" s="24"/>
      <c r="P1" s="24"/>
      <c r="Q1" s="24"/>
    </row>
    <row r="2" spans="1:17" s="25" customFormat="1" ht="1" customHeight="1" x14ac:dyDescent="0.4">
      <c r="B2" s="24"/>
      <c r="C2" s="24"/>
      <c r="D2" s="24"/>
      <c r="E2" s="24"/>
      <c r="F2" s="24"/>
      <c r="G2" s="24"/>
      <c r="H2" s="24"/>
      <c r="I2" s="24"/>
      <c r="J2" s="24"/>
      <c r="K2" s="24"/>
      <c r="L2" s="24"/>
      <c r="M2" s="24"/>
      <c r="N2" s="24"/>
      <c r="O2" s="24"/>
      <c r="P2" s="24"/>
      <c r="Q2" s="24"/>
    </row>
    <row r="3" spans="1:17" s="25" customFormat="1" ht="25.25" customHeight="1" x14ac:dyDescent="0.4">
      <c r="B3" s="171" t="s">
        <v>16</v>
      </c>
      <c r="C3" s="171"/>
      <c r="D3" s="24"/>
      <c r="E3" s="24"/>
      <c r="F3" s="24"/>
      <c r="G3" s="24"/>
      <c r="H3" s="24"/>
      <c r="I3" s="24"/>
      <c r="J3" s="24"/>
      <c r="K3" s="24"/>
      <c r="L3" s="24"/>
      <c r="M3" s="24"/>
      <c r="N3" s="24"/>
      <c r="O3" s="24"/>
      <c r="P3" s="24"/>
      <c r="Q3" s="24"/>
    </row>
    <row r="4" spans="1:17" s="25" customFormat="1" ht="24" customHeight="1" x14ac:dyDescent="0.4">
      <c r="B4" s="172" t="s">
        <v>202</v>
      </c>
      <c r="C4" s="172"/>
      <c r="D4" s="24"/>
      <c r="E4" s="24"/>
      <c r="F4" s="24"/>
      <c r="G4" s="24"/>
      <c r="H4" s="24"/>
      <c r="I4" s="24"/>
      <c r="J4" s="24"/>
      <c r="K4" s="24"/>
      <c r="L4" s="24"/>
      <c r="M4" s="24"/>
      <c r="N4" s="24"/>
      <c r="O4" s="24"/>
      <c r="P4" s="24"/>
      <c r="Q4" s="24"/>
    </row>
    <row r="5" spans="1:17" s="25" customFormat="1" ht="18.75" customHeight="1" x14ac:dyDescent="0.4">
      <c r="B5" s="24"/>
      <c r="C5" s="24"/>
      <c r="D5" s="24"/>
      <c r="E5" s="24"/>
      <c r="F5" s="24"/>
      <c r="G5" s="24"/>
      <c r="H5" s="24"/>
      <c r="I5" s="24"/>
      <c r="J5" s="24"/>
      <c r="K5" s="24"/>
      <c r="L5" s="24"/>
      <c r="M5" s="24"/>
      <c r="N5" s="24"/>
      <c r="O5" s="24"/>
      <c r="P5" s="24"/>
      <c r="Q5" s="24"/>
    </row>
    <row r="6" spans="1:17" s="27" customFormat="1" ht="37.5" customHeight="1" x14ac:dyDescent="0.35">
      <c r="A6" s="175" t="s">
        <v>17</v>
      </c>
      <c r="B6" s="176"/>
      <c r="C6" s="105" t="s">
        <v>18</v>
      </c>
      <c r="D6" s="105" t="s">
        <v>19</v>
      </c>
      <c r="E6" s="105" t="s">
        <v>20</v>
      </c>
      <c r="F6" s="106" t="s">
        <v>21</v>
      </c>
      <c r="G6" s="106" t="s">
        <v>22</v>
      </c>
      <c r="H6" s="106" t="s">
        <v>23</v>
      </c>
      <c r="I6" s="106" t="s">
        <v>24</v>
      </c>
      <c r="J6" s="121" t="s">
        <v>25</v>
      </c>
      <c r="K6" s="122" t="s">
        <v>26</v>
      </c>
      <c r="L6" s="107" t="s">
        <v>27</v>
      </c>
      <c r="M6" s="106" t="s">
        <v>28</v>
      </c>
      <c r="N6" s="108" t="s">
        <v>77</v>
      </c>
      <c r="O6" s="106" t="s">
        <v>29</v>
      </c>
      <c r="P6" s="26" t="s">
        <v>30</v>
      </c>
      <c r="Q6" s="107" t="s">
        <v>31</v>
      </c>
    </row>
    <row r="7" spans="1:17" customFormat="1" ht="129.65" customHeight="1" x14ac:dyDescent="0.35">
      <c r="A7" s="174" t="s">
        <v>32</v>
      </c>
      <c r="B7" s="174"/>
      <c r="C7" s="28" t="s">
        <v>150</v>
      </c>
      <c r="D7" s="29" t="s">
        <v>33</v>
      </c>
      <c r="E7" s="29" t="s">
        <v>34</v>
      </c>
      <c r="F7" s="29" t="s">
        <v>35</v>
      </c>
      <c r="G7" s="30">
        <v>0.12</v>
      </c>
      <c r="H7" s="31">
        <v>2.59</v>
      </c>
      <c r="I7" s="30">
        <v>6.7199999999999996E-2</v>
      </c>
      <c r="J7" s="32">
        <v>59000</v>
      </c>
      <c r="K7" s="32">
        <v>29500</v>
      </c>
      <c r="L7" s="30">
        <f>K7/J7</f>
        <v>0.5</v>
      </c>
      <c r="M7" s="33">
        <v>48884</v>
      </c>
      <c r="N7" s="30">
        <v>2.532</v>
      </c>
      <c r="O7" s="34" t="s">
        <v>134</v>
      </c>
      <c r="P7" s="29" t="s">
        <v>36</v>
      </c>
      <c r="Q7" s="30">
        <v>0.39500000000000002</v>
      </c>
    </row>
    <row r="8" spans="1:17" customFormat="1" ht="133" customHeight="1" x14ac:dyDescent="0.35">
      <c r="A8" s="173" t="s">
        <v>37</v>
      </c>
      <c r="B8" s="173"/>
      <c r="C8" s="28" t="s">
        <v>151</v>
      </c>
      <c r="D8" s="29" t="s">
        <v>38</v>
      </c>
      <c r="E8" s="29" t="s">
        <v>39</v>
      </c>
      <c r="F8" s="29" t="s">
        <v>35</v>
      </c>
      <c r="G8" s="30">
        <v>0.1</v>
      </c>
      <c r="H8" s="31">
        <v>2.4700000000000002</v>
      </c>
      <c r="I8" s="30">
        <v>2.8799999999999999E-2</v>
      </c>
      <c r="J8" s="32">
        <v>60000</v>
      </c>
      <c r="K8" s="32">
        <v>16020</v>
      </c>
      <c r="L8" s="30">
        <f t="shared" ref="L8:L11" si="0">K8/J8</f>
        <v>0.26700000000000002</v>
      </c>
      <c r="M8" s="33">
        <v>48335</v>
      </c>
      <c r="N8" s="30">
        <v>0.36599999999999999</v>
      </c>
      <c r="O8" s="36" t="s">
        <v>40</v>
      </c>
      <c r="P8" s="29" t="s">
        <v>36</v>
      </c>
      <c r="Q8" s="30">
        <v>2.734</v>
      </c>
    </row>
    <row r="9" spans="1:17" customFormat="1" ht="121.5" customHeight="1" x14ac:dyDescent="0.35">
      <c r="A9" s="173" t="s">
        <v>41</v>
      </c>
      <c r="B9" s="173"/>
      <c r="C9" s="28" t="s">
        <v>152</v>
      </c>
      <c r="D9" s="29" t="s">
        <v>38</v>
      </c>
      <c r="E9" s="29" t="s">
        <v>42</v>
      </c>
      <c r="F9" s="29" t="s">
        <v>43</v>
      </c>
      <c r="G9" s="30">
        <v>0.125</v>
      </c>
      <c r="H9" s="31">
        <v>4.75</v>
      </c>
      <c r="I9" s="30">
        <v>0.09</v>
      </c>
      <c r="J9" s="32">
        <v>113580</v>
      </c>
      <c r="K9" s="32">
        <v>45880</v>
      </c>
      <c r="L9" s="30">
        <f t="shared" si="0"/>
        <v>0.40394435640077481</v>
      </c>
      <c r="M9" s="33">
        <v>47696</v>
      </c>
      <c r="N9" s="30">
        <v>0.74099999999999999</v>
      </c>
      <c r="O9" s="36" t="s">
        <v>44</v>
      </c>
      <c r="P9" s="29" t="s">
        <v>45</v>
      </c>
      <c r="Q9" s="30">
        <v>1.349</v>
      </c>
    </row>
    <row r="10" spans="1:17" customFormat="1" ht="107.25" customHeight="1" x14ac:dyDescent="0.35">
      <c r="A10" s="173" t="s">
        <v>46</v>
      </c>
      <c r="B10" s="173"/>
      <c r="C10" s="28" t="s">
        <v>153</v>
      </c>
      <c r="D10" s="29" t="s">
        <v>33</v>
      </c>
      <c r="E10" s="29" t="s">
        <v>47</v>
      </c>
      <c r="F10" s="29" t="s">
        <v>35</v>
      </c>
      <c r="G10" s="30">
        <v>0.13</v>
      </c>
      <c r="H10" s="31">
        <v>0.53</v>
      </c>
      <c r="I10" s="30">
        <v>0.1014</v>
      </c>
      <c r="J10" s="32">
        <v>75867</v>
      </c>
      <c r="K10" s="32">
        <v>45257</v>
      </c>
      <c r="L10" s="30">
        <f t="shared" si="0"/>
        <v>0.59653077095443341</v>
      </c>
      <c r="M10" s="33">
        <v>48458</v>
      </c>
      <c r="N10" s="30">
        <v>0.81</v>
      </c>
      <c r="O10" s="43" t="s">
        <v>132</v>
      </c>
      <c r="P10" s="29" t="s">
        <v>48</v>
      </c>
      <c r="Q10" s="30">
        <v>1.234</v>
      </c>
    </row>
    <row r="11" spans="1:17" customFormat="1" ht="107.25" customHeight="1" x14ac:dyDescent="0.35">
      <c r="A11" s="173" t="s">
        <v>49</v>
      </c>
      <c r="B11" s="173"/>
      <c r="C11" s="28" t="s">
        <v>154</v>
      </c>
      <c r="D11" s="29" t="s">
        <v>38</v>
      </c>
      <c r="E11" s="29" t="s">
        <v>50</v>
      </c>
      <c r="F11" s="29" t="s">
        <v>35</v>
      </c>
      <c r="G11" s="30">
        <v>0.1215</v>
      </c>
      <c r="H11" s="31">
        <v>3.21</v>
      </c>
      <c r="I11" s="30">
        <v>1.2999999999999999E-2</v>
      </c>
      <c r="J11" s="32">
        <v>80425</v>
      </c>
      <c r="K11" s="32">
        <v>10965</v>
      </c>
      <c r="L11" s="30">
        <f t="shared" si="0"/>
        <v>0.13633820329499532</v>
      </c>
      <c r="M11" s="33">
        <v>49249</v>
      </c>
      <c r="N11" s="30">
        <v>0.36299999999999999</v>
      </c>
      <c r="O11" s="43" t="s">
        <v>51</v>
      </c>
      <c r="P11" s="29" t="s">
        <v>52</v>
      </c>
      <c r="Q11" s="30">
        <v>2.7549999999999999</v>
      </c>
    </row>
    <row r="12" spans="1:17" customFormat="1" ht="107.25" customHeight="1" x14ac:dyDescent="0.35">
      <c r="A12" s="173" t="s">
        <v>182</v>
      </c>
      <c r="B12" s="173"/>
      <c r="C12" s="28" t="s">
        <v>183</v>
      </c>
      <c r="D12" s="29" t="s">
        <v>53</v>
      </c>
      <c r="E12" s="29" t="s">
        <v>184</v>
      </c>
      <c r="F12" s="29" t="s">
        <v>35</v>
      </c>
      <c r="G12" s="30">
        <v>0.17</v>
      </c>
      <c r="H12" s="35">
        <v>1.87</v>
      </c>
      <c r="I12" s="30">
        <v>1.2200000000000001E-2</v>
      </c>
      <c r="J12" s="32">
        <v>38985</v>
      </c>
      <c r="K12" s="32">
        <v>7191</v>
      </c>
      <c r="L12" s="169">
        <v>0.18445555983070411</v>
      </c>
      <c r="M12" s="33">
        <v>51075</v>
      </c>
      <c r="N12" s="30">
        <v>0.64700000000000002</v>
      </c>
      <c r="O12" s="43" t="s">
        <v>185</v>
      </c>
      <c r="P12" s="29" t="s">
        <v>45</v>
      </c>
      <c r="Q12" s="169">
        <v>1.546</v>
      </c>
    </row>
    <row r="13" spans="1:17" customFormat="1" ht="107.25" customHeight="1" x14ac:dyDescent="0.35">
      <c r="A13" s="173" t="s">
        <v>186</v>
      </c>
      <c r="B13" s="173"/>
      <c r="C13" s="28" t="s">
        <v>187</v>
      </c>
      <c r="D13" s="29" t="s">
        <v>38</v>
      </c>
      <c r="E13" s="29" t="s">
        <v>47</v>
      </c>
      <c r="F13" s="29" t="s">
        <v>35</v>
      </c>
      <c r="G13" s="30">
        <v>0.12</v>
      </c>
      <c r="H13" s="31">
        <v>3.79</v>
      </c>
      <c r="I13" s="30">
        <v>6.1999999999999998E-3</v>
      </c>
      <c r="J13" s="32">
        <v>31956</v>
      </c>
      <c r="K13" s="32">
        <v>2623</v>
      </c>
      <c r="L13" s="169">
        <v>8.2081612216798092E-2</v>
      </c>
      <c r="M13" s="33">
        <v>51075</v>
      </c>
      <c r="N13" s="30">
        <v>0.79500000000000004</v>
      </c>
      <c r="O13" s="43" t="s">
        <v>188</v>
      </c>
      <c r="P13" s="29" t="s">
        <v>189</v>
      </c>
      <c r="Q13" s="169">
        <v>1.2589999999999999</v>
      </c>
    </row>
    <row r="14" spans="1:17" customFormat="1" ht="107.25" customHeight="1" x14ac:dyDescent="0.35">
      <c r="A14" s="173" t="s">
        <v>54</v>
      </c>
      <c r="B14" s="173"/>
      <c r="C14" s="28" t="s">
        <v>155</v>
      </c>
      <c r="D14" s="29" t="s">
        <v>53</v>
      </c>
      <c r="E14" s="29" t="s">
        <v>55</v>
      </c>
      <c r="F14" s="29" t="s">
        <v>43</v>
      </c>
      <c r="G14" s="30">
        <v>0.1</v>
      </c>
      <c r="H14" s="35" t="s">
        <v>56</v>
      </c>
      <c r="I14" s="30">
        <v>9.9900000000000003E-2</v>
      </c>
      <c r="J14" s="32" t="s">
        <v>56</v>
      </c>
      <c r="K14" s="32" t="s">
        <v>56</v>
      </c>
      <c r="L14" s="37" t="s">
        <v>56</v>
      </c>
      <c r="M14" s="33" t="s">
        <v>56</v>
      </c>
      <c r="N14" s="30" t="s">
        <v>56</v>
      </c>
      <c r="O14" s="37" t="s">
        <v>56</v>
      </c>
      <c r="P14" s="29" t="s">
        <v>57</v>
      </c>
      <c r="Q14" s="37" t="s">
        <v>56</v>
      </c>
    </row>
    <row r="15" spans="1:17" customFormat="1" ht="107.25" customHeight="1" x14ac:dyDescent="0.35">
      <c r="A15" s="173" t="s">
        <v>59</v>
      </c>
      <c r="B15" s="173"/>
      <c r="C15" s="28"/>
      <c r="D15" s="29" t="s">
        <v>53</v>
      </c>
      <c r="E15" s="29">
        <v>1</v>
      </c>
      <c r="F15" s="29" t="s">
        <v>43</v>
      </c>
      <c r="G15" s="30">
        <v>0.23872053157552808</v>
      </c>
      <c r="H15" s="37" t="s">
        <v>56</v>
      </c>
      <c r="I15" s="37" t="s">
        <v>56</v>
      </c>
      <c r="J15" s="37" t="s">
        <v>56</v>
      </c>
      <c r="K15" s="37" t="s">
        <v>56</v>
      </c>
      <c r="L15" s="37" t="s">
        <v>56</v>
      </c>
      <c r="M15" s="33">
        <v>45901</v>
      </c>
      <c r="N15" s="37" t="s">
        <v>56</v>
      </c>
      <c r="O15" s="37" t="s">
        <v>56</v>
      </c>
      <c r="P15" s="29" t="s">
        <v>58</v>
      </c>
      <c r="Q15" s="37" t="s">
        <v>56</v>
      </c>
    </row>
    <row r="16" spans="1:17" customFormat="1" ht="164.5" customHeight="1" x14ac:dyDescent="0.35">
      <c r="A16" s="174" t="s">
        <v>60</v>
      </c>
      <c r="B16" s="174"/>
      <c r="C16" s="28" t="s">
        <v>156</v>
      </c>
      <c r="D16" s="29" t="s">
        <v>38</v>
      </c>
      <c r="E16" s="29" t="s">
        <v>39</v>
      </c>
      <c r="F16" s="29" t="s">
        <v>135</v>
      </c>
      <c r="G16" s="30">
        <v>0.13</v>
      </c>
      <c r="H16" s="37" t="s">
        <v>56</v>
      </c>
      <c r="I16" s="37" t="s">
        <v>56</v>
      </c>
      <c r="J16" s="37" t="s">
        <v>56</v>
      </c>
      <c r="K16" s="37" t="s">
        <v>56</v>
      </c>
      <c r="L16" s="37" t="s">
        <v>56</v>
      </c>
      <c r="M16" s="33" t="s">
        <v>56</v>
      </c>
      <c r="N16" s="37" t="s">
        <v>56</v>
      </c>
      <c r="O16" s="37" t="s">
        <v>56</v>
      </c>
      <c r="P16" s="29" t="s">
        <v>58</v>
      </c>
      <c r="Q16" s="30" t="s">
        <v>56</v>
      </c>
    </row>
    <row r="17" spans="1:17" customFormat="1" ht="161.5" customHeight="1" x14ac:dyDescent="0.35">
      <c r="A17" s="173" t="s">
        <v>61</v>
      </c>
      <c r="B17" s="173"/>
      <c r="C17" s="28" t="s">
        <v>156</v>
      </c>
      <c r="D17" s="29" t="s">
        <v>38</v>
      </c>
      <c r="E17" s="29" t="s">
        <v>39</v>
      </c>
      <c r="F17" s="29" t="s">
        <v>135</v>
      </c>
      <c r="G17" s="30">
        <v>0.13</v>
      </c>
      <c r="H17" s="37" t="s">
        <v>56</v>
      </c>
      <c r="I17" s="37" t="s">
        <v>56</v>
      </c>
      <c r="J17" s="37" t="s">
        <v>56</v>
      </c>
      <c r="K17" s="37" t="s">
        <v>56</v>
      </c>
      <c r="L17" s="37" t="s">
        <v>56</v>
      </c>
      <c r="M17" s="37" t="s">
        <v>56</v>
      </c>
      <c r="N17" s="37" t="s">
        <v>56</v>
      </c>
      <c r="O17" s="37" t="s">
        <v>56</v>
      </c>
      <c r="P17" s="29" t="s">
        <v>58</v>
      </c>
      <c r="Q17" s="30" t="s">
        <v>56</v>
      </c>
    </row>
    <row r="18" spans="1:17" customFormat="1" ht="107.25" customHeight="1" x14ac:dyDescent="0.35">
      <c r="A18" s="173" t="s">
        <v>62</v>
      </c>
      <c r="B18" s="173"/>
      <c r="C18" s="28" t="s">
        <v>157</v>
      </c>
      <c r="D18" s="29" t="s">
        <v>38</v>
      </c>
      <c r="E18" s="29" t="s">
        <v>39</v>
      </c>
      <c r="F18" s="29" t="s">
        <v>63</v>
      </c>
      <c r="G18" s="30">
        <v>0.13</v>
      </c>
      <c r="H18" s="37" t="s">
        <v>56</v>
      </c>
      <c r="I18" s="37" t="s">
        <v>56</v>
      </c>
      <c r="J18" s="37" t="s">
        <v>56</v>
      </c>
      <c r="K18" s="37" t="s">
        <v>56</v>
      </c>
      <c r="L18" s="37" t="s">
        <v>56</v>
      </c>
      <c r="M18" s="33" t="s">
        <v>56</v>
      </c>
      <c r="N18" s="37" t="s">
        <v>56</v>
      </c>
      <c r="O18" s="37" t="s">
        <v>56</v>
      </c>
      <c r="P18" s="29" t="s">
        <v>58</v>
      </c>
      <c r="Q18" s="30" t="s">
        <v>56</v>
      </c>
    </row>
    <row r="19" spans="1:17" customFormat="1" ht="107.25" customHeight="1" x14ac:dyDescent="0.35">
      <c r="A19" s="174" t="s">
        <v>64</v>
      </c>
      <c r="B19" s="174"/>
      <c r="C19" s="28" t="s">
        <v>158</v>
      </c>
      <c r="D19" s="29" t="s">
        <v>38</v>
      </c>
      <c r="E19" s="29" t="s">
        <v>39</v>
      </c>
      <c r="F19" s="29" t="s">
        <v>135</v>
      </c>
      <c r="G19" s="30">
        <v>0.12</v>
      </c>
      <c r="H19" s="37" t="s">
        <v>56</v>
      </c>
      <c r="I19" s="37" t="s">
        <v>56</v>
      </c>
      <c r="J19" s="37" t="s">
        <v>56</v>
      </c>
      <c r="K19" s="37" t="s">
        <v>56</v>
      </c>
      <c r="L19" s="37" t="s">
        <v>56</v>
      </c>
      <c r="M19" s="33" t="s">
        <v>56</v>
      </c>
      <c r="N19" s="33" t="s">
        <v>56</v>
      </c>
      <c r="O19" s="37" t="s">
        <v>56</v>
      </c>
      <c r="P19" s="29" t="s">
        <v>58</v>
      </c>
      <c r="Q19" s="30" t="s">
        <v>56</v>
      </c>
    </row>
    <row r="20" spans="1:17" customFormat="1" ht="107.25" customHeight="1" x14ac:dyDescent="0.35">
      <c r="A20" s="174" t="s">
        <v>137</v>
      </c>
      <c r="B20" s="174"/>
      <c r="C20" s="28" t="s">
        <v>138</v>
      </c>
      <c r="D20" s="29" t="s">
        <v>38</v>
      </c>
      <c r="E20" s="163" t="s">
        <v>139</v>
      </c>
      <c r="F20" s="29" t="s">
        <v>135</v>
      </c>
      <c r="G20" s="30">
        <v>0.12</v>
      </c>
      <c r="H20" s="37" t="s">
        <v>56</v>
      </c>
      <c r="I20" s="37" t="s">
        <v>56</v>
      </c>
      <c r="J20" s="37" t="s">
        <v>56</v>
      </c>
      <c r="K20" s="37" t="s">
        <v>56</v>
      </c>
      <c r="L20" s="37" t="s">
        <v>56</v>
      </c>
      <c r="M20" s="33" t="s">
        <v>56</v>
      </c>
      <c r="N20" s="37" t="s">
        <v>56</v>
      </c>
      <c r="O20" s="37" t="s">
        <v>56</v>
      </c>
      <c r="P20" s="29" t="s">
        <v>58</v>
      </c>
      <c r="Q20" s="30" t="s">
        <v>56</v>
      </c>
    </row>
    <row r="21" spans="1:17" customFormat="1" ht="18.75" customHeight="1" x14ac:dyDescent="0.35">
      <c r="A21" s="25"/>
      <c r="B21" s="38"/>
      <c r="C21" s="25"/>
      <c r="D21" s="25"/>
      <c r="E21" s="25"/>
      <c r="F21" s="25"/>
      <c r="G21" s="25"/>
      <c r="H21" s="25"/>
      <c r="I21" s="25"/>
      <c r="J21" s="25"/>
      <c r="K21" s="25"/>
      <c r="L21" s="39"/>
      <c r="M21" s="25"/>
      <c r="N21" s="25"/>
      <c r="O21" s="40"/>
      <c r="P21" s="25"/>
      <c r="Q21" s="25"/>
    </row>
    <row r="22" spans="1:17" customFormat="1" ht="18.75" customHeight="1" x14ac:dyDescent="0.35">
      <c r="A22" s="15"/>
      <c r="B22" s="15"/>
      <c r="C22" s="15"/>
      <c r="D22" s="15"/>
      <c r="E22" s="15"/>
      <c r="F22" s="16"/>
      <c r="G22" s="15"/>
      <c r="H22" s="15"/>
      <c r="I22" s="17"/>
      <c r="J22" s="17"/>
      <c r="K22" s="17"/>
      <c r="L22" s="17"/>
      <c r="M22" s="18"/>
      <c r="N22" s="17"/>
      <c r="O22" s="15"/>
      <c r="P22" s="15"/>
      <c r="Q22" s="15"/>
    </row>
    <row r="23" spans="1:17" customFormat="1" ht="18.75" customHeight="1" x14ac:dyDescent="0.35">
      <c r="A23" s="15"/>
      <c r="B23" s="15"/>
      <c r="C23" s="15"/>
      <c r="D23" s="15"/>
      <c r="E23" s="15"/>
      <c r="F23" s="16"/>
      <c r="G23" s="15"/>
      <c r="H23" s="15"/>
      <c r="I23" s="17"/>
      <c r="J23" s="17"/>
      <c r="K23" s="17"/>
      <c r="L23" s="17"/>
      <c r="M23" s="18"/>
      <c r="N23" s="17"/>
      <c r="O23" s="15"/>
      <c r="P23" s="15"/>
      <c r="Q23" s="15"/>
    </row>
    <row r="24" spans="1:17" customFormat="1" ht="18.75" customHeight="1" x14ac:dyDescent="0.35">
      <c r="A24" s="15"/>
      <c r="B24" s="15"/>
      <c r="C24" s="15"/>
      <c r="D24" s="15"/>
      <c r="E24" s="15"/>
      <c r="F24" s="16"/>
      <c r="G24" s="15"/>
      <c r="H24" s="15"/>
      <c r="I24" s="17"/>
      <c r="J24" s="17"/>
      <c r="K24" s="17"/>
      <c r="L24" s="17"/>
      <c r="M24" s="18"/>
      <c r="N24" s="17"/>
      <c r="O24" s="15"/>
      <c r="P24" s="15"/>
      <c r="Q24" s="15"/>
    </row>
    <row r="25" spans="1:17" customFormat="1" ht="18.75" customHeight="1" x14ac:dyDescent="0.35">
      <c r="A25" s="15"/>
      <c r="B25" s="15"/>
      <c r="C25" s="15"/>
      <c r="D25" s="15"/>
      <c r="E25" s="15"/>
      <c r="F25" s="16"/>
      <c r="G25" s="15"/>
      <c r="H25" s="15"/>
      <c r="I25" s="17"/>
      <c r="J25" s="17"/>
      <c r="K25" s="17"/>
      <c r="L25" s="17"/>
      <c r="M25" s="18"/>
      <c r="N25" s="17"/>
      <c r="O25" s="15"/>
      <c r="P25" s="15"/>
      <c r="Q25" s="15"/>
    </row>
    <row r="26" spans="1:17" customFormat="1" ht="18.75" customHeight="1" x14ac:dyDescent="0.35">
      <c r="A26" s="15"/>
      <c r="B26" s="15"/>
      <c r="C26" s="15"/>
      <c r="D26" s="15"/>
      <c r="E26" s="15"/>
      <c r="F26" s="16"/>
      <c r="G26" s="15"/>
      <c r="H26" s="15"/>
      <c r="I26" s="17"/>
      <c r="J26" s="17"/>
      <c r="K26" s="17"/>
      <c r="L26" s="17"/>
      <c r="M26" s="18"/>
      <c r="N26" s="17"/>
      <c r="O26" s="15"/>
      <c r="P26" s="15"/>
      <c r="Q26" s="15"/>
    </row>
    <row r="27" spans="1:17" customFormat="1" ht="18.75" customHeight="1" x14ac:dyDescent="0.35">
      <c r="A27" s="15"/>
      <c r="B27" s="15"/>
      <c r="C27" s="15"/>
      <c r="D27" s="15"/>
      <c r="E27" s="15"/>
      <c r="F27" s="16"/>
      <c r="G27" s="15"/>
      <c r="H27" s="15"/>
      <c r="I27" s="17"/>
      <c r="J27" s="17"/>
      <c r="K27" s="17"/>
      <c r="L27" s="17"/>
      <c r="M27" s="18"/>
      <c r="N27" s="17"/>
      <c r="O27" s="15"/>
      <c r="P27" s="15"/>
      <c r="Q27" s="15"/>
    </row>
    <row r="28" spans="1:17" customFormat="1" ht="18.75" customHeight="1" x14ac:dyDescent="0.35">
      <c r="A28" s="15"/>
      <c r="B28" s="15"/>
      <c r="C28" s="15"/>
      <c r="D28" s="15"/>
      <c r="E28" s="15"/>
      <c r="F28" s="16"/>
      <c r="G28" s="15"/>
      <c r="H28" s="15"/>
      <c r="I28" s="17"/>
      <c r="J28" s="17"/>
      <c r="K28" s="17"/>
      <c r="L28" s="17"/>
      <c r="M28" s="18"/>
      <c r="N28" s="17"/>
      <c r="O28" s="15"/>
      <c r="P28" s="15"/>
      <c r="Q28" s="15"/>
    </row>
    <row r="29" spans="1:17" customFormat="1" ht="18.75" customHeight="1" x14ac:dyDescent="0.35">
      <c r="A29" s="15"/>
      <c r="B29" s="15"/>
      <c r="C29" s="15"/>
      <c r="D29" s="15"/>
      <c r="E29" s="15"/>
      <c r="F29" s="16"/>
      <c r="G29" s="15"/>
      <c r="H29" s="15"/>
      <c r="I29" s="17"/>
      <c r="J29" s="17"/>
      <c r="K29" s="17"/>
      <c r="L29" s="17"/>
      <c r="M29" s="18"/>
      <c r="N29" s="17"/>
      <c r="O29" s="15"/>
      <c r="P29" s="15"/>
      <c r="Q29" s="15"/>
    </row>
    <row r="30" spans="1:17" customFormat="1" ht="18.75" customHeight="1" x14ac:dyDescent="0.35">
      <c r="A30" s="15"/>
      <c r="B30" s="15"/>
      <c r="C30" s="15"/>
      <c r="D30" s="15"/>
      <c r="E30" s="15"/>
      <c r="F30" s="16"/>
      <c r="G30" s="15"/>
      <c r="H30" s="15"/>
      <c r="I30" s="17"/>
      <c r="J30" s="17"/>
      <c r="K30" s="17"/>
      <c r="L30" s="17"/>
      <c r="M30" s="18"/>
      <c r="N30" s="17"/>
      <c r="O30" s="15"/>
      <c r="P30" s="15"/>
      <c r="Q30" s="15"/>
    </row>
    <row r="31" spans="1:17" customFormat="1" ht="18.75" customHeight="1" x14ac:dyDescent="0.35">
      <c r="A31" s="15"/>
      <c r="B31" s="15"/>
      <c r="C31" s="15"/>
      <c r="D31" s="15"/>
      <c r="E31" s="15"/>
      <c r="F31" s="16"/>
      <c r="G31" s="15"/>
      <c r="H31" s="15"/>
      <c r="I31" s="17"/>
      <c r="J31" s="17"/>
      <c r="K31" s="17"/>
      <c r="L31" s="17"/>
      <c r="M31" s="18"/>
      <c r="N31" s="17"/>
      <c r="O31" s="15"/>
      <c r="P31" s="15"/>
      <c r="Q31" s="15"/>
    </row>
    <row r="32" spans="1:17" customFormat="1" ht="18.75" customHeight="1" x14ac:dyDescent="0.35">
      <c r="A32" s="15"/>
      <c r="B32" s="15"/>
      <c r="C32" s="15"/>
      <c r="D32" s="15"/>
      <c r="E32" s="15"/>
      <c r="F32" s="16"/>
      <c r="G32" s="15"/>
      <c r="H32" s="15"/>
      <c r="I32" s="17"/>
      <c r="J32" s="17"/>
      <c r="K32" s="17"/>
      <c r="L32" s="17"/>
      <c r="M32" s="18"/>
      <c r="N32" s="17"/>
      <c r="O32" s="15"/>
      <c r="P32" s="15"/>
      <c r="Q32" s="15"/>
    </row>
    <row r="33" spans="1:17" customFormat="1" ht="18.75" customHeight="1" x14ac:dyDescent="0.35">
      <c r="A33" s="15"/>
      <c r="B33" s="15"/>
      <c r="C33" s="15"/>
      <c r="D33" s="15"/>
      <c r="E33" s="15"/>
      <c r="F33" s="16"/>
      <c r="G33" s="15"/>
      <c r="H33" s="15"/>
      <c r="I33" s="17"/>
      <c r="J33" s="17"/>
      <c r="K33" s="17"/>
      <c r="L33" s="17"/>
      <c r="M33" s="18"/>
      <c r="N33" s="17"/>
      <c r="O33" s="15"/>
      <c r="P33" s="15"/>
      <c r="Q33" s="15"/>
    </row>
    <row r="34" spans="1:17" customFormat="1" ht="18.75" customHeight="1" x14ac:dyDescent="0.35">
      <c r="A34" s="15"/>
      <c r="B34" s="15"/>
      <c r="C34" s="15"/>
      <c r="D34" s="15"/>
      <c r="E34" s="15"/>
      <c r="F34" s="16"/>
      <c r="G34" s="15"/>
      <c r="H34" s="15"/>
      <c r="I34" s="17"/>
      <c r="J34" s="17"/>
      <c r="K34" s="17"/>
      <c r="L34" s="17"/>
      <c r="M34" s="18"/>
      <c r="N34" s="17"/>
      <c r="O34" s="15"/>
      <c r="P34" s="15"/>
      <c r="Q34" s="15"/>
    </row>
    <row r="35" spans="1:17" customFormat="1" ht="18.75" customHeight="1" x14ac:dyDescent="0.35">
      <c r="A35" s="15"/>
      <c r="B35" s="15"/>
      <c r="C35" s="15"/>
      <c r="D35" s="15"/>
      <c r="E35" s="15"/>
      <c r="F35" s="16"/>
      <c r="G35" s="15"/>
      <c r="H35" s="15"/>
      <c r="I35" s="17"/>
      <c r="J35" s="17"/>
      <c r="K35" s="17"/>
      <c r="L35" s="17"/>
      <c r="M35" s="18"/>
      <c r="N35" s="17"/>
      <c r="O35" s="15"/>
      <c r="P35" s="15"/>
      <c r="Q35" s="15"/>
    </row>
    <row r="36" spans="1:17" customFormat="1" ht="18.75" customHeight="1" x14ac:dyDescent="0.35">
      <c r="A36" s="15"/>
      <c r="B36" s="15"/>
      <c r="C36" s="15"/>
      <c r="D36" s="15"/>
      <c r="E36" s="15"/>
      <c r="F36" s="16"/>
      <c r="G36" s="15"/>
      <c r="H36" s="15"/>
      <c r="I36" s="17"/>
      <c r="J36" s="17"/>
      <c r="K36" s="17"/>
      <c r="L36" s="17"/>
      <c r="M36" s="18"/>
      <c r="N36" s="17"/>
      <c r="O36" s="15"/>
      <c r="P36" s="15"/>
      <c r="Q36" s="15"/>
    </row>
    <row r="37" spans="1:17" customFormat="1" ht="18.75" customHeight="1" x14ac:dyDescent="0.35">
      <c r="A37" s="15"/>
      <c r="B37" s="15"/>
      <c r="C37" s="15"/>
      <c r="D37" s="15"/>
      <c r="E37" s="15"/>
      <c r="F37" s="16"/>
      <c r="G37" s="15"/>
      <c r="H37" s="15"/>
      <c r="I37" s="17"/>
      <c r="J37" s="17"/>
      <c r="K37" s="17"/>
      <c r="L37" s="17"/>
      <c r="M37" s="18"/>
      <c r="N37" s="17"/>
      <c r="O37" s="15"/>
      <c r="P37" s="15"/>
      <c r="Q37" s="15"/>
    </row>
    <row r="38" spans="1:17" customFormat="1" ht="18.75" customHeight="1" x14ac:dyDescent="0.35">
      <c r="A38" s="15"/>
      <c r="B38" s="15"/>
      <c r="C38" s="15"/>
      <c r="D38" s="15"/>
      <c r="E38" s="15"/>
      <c r="F38" s="16"/>
      <c r="G38" s="15"/>
      <c r="H38" s="15"/>
      <c r="I38" s="17"/>
      <c r="J38" s="17"/>
      <c r="K38" s="17"/>
      <c r="L38" s="17"/>
      <c r="M38" s="18"/>
      <c r="N38" s="17"/>
      <c r="O38" s="15"/>
      <c r="P38" s="15"/>
      <c r="Q38" s="15"/>
    </row>
    <row r="39" spans="1:17" customFormat="1" ht="18.75" customHeight="1" x14ac:dyDescent="0.35">
      <c r="A39" s="15"/>
      <c r="B39" s="15"/>
      <c r="C39" s="15"/>
      <c r="D39" s="15"/>
      <c r="E39" s="15"/>
      <c r="F39" s="16"/>
      <c r="G39" s="15"/>
      <c r="H39" s="15"/>
      <c r="I39" s="17"/>
      <c r="J39" s="17"/>
      <c r="K39" s="17"/>
      <c r="L39" s="17"/>
      <c r="M39" s="18"/>
      <c r="N39" s="17"/>
      <c r="O39" s="15"/>
      <c r="P39" s="15"/>
      <c r="Q39" s="15"/>
    </row>
    <row r="40" spans="1:17" customFormat="1" ht="18.75" customHeight="1" x14ac:dyDescent="0.35">
      <c r="A40" s="15"/>
      <c r="B40" s="15"/>
      <c r="C40" s="15"/>
      <c r="D40" s="15"/>
      <c r="E40" s="15"/>
      <c r="F40" s="16"/>
      <c r="G40" s="15"/>
      <c r="H40" s="15"/>
      <c r="I40" s="17"/>
      <c r="J40" s="17"/>
      <c r="K40" s="17"/>
      <c r="L40" s="17"/>
      <c r="M40" s="18"/>
      <c r="N40" s="17"/>
      <c r="O40" s="15"/>
      <c r="P40" s="15"/>
      <c r="Q40" s="15"/>
    </row>
    <row r="41" spans="1:17" customFormat="1" ht="18.75" customHeight="1" x14ac:dyDescent="0.35">
      <c r="A41" s="15"/>
      <c r="B41" s="15"/>
      <c r="C41" s="15"/>
      <c r="D41" s="15"/>
      <c r="E41" s="15"/>
      <c r="F41" s="16"/>
      <c r="G41" s="15"/>
      <c r="H41" s="15"/>
      <c r="I41" s="17"/>
      <c r="J41" s="17"/>
      <c r="K41" s="17"/>
      <c r="L41" s="17"/>
      <c r="M41" s="18"/>
      <c r="N41" s="17"/>
      <c r="O41" s="15"/>
      <c r="P41" s="15"/>
      <c r="Q41" s="15"/>
    </row>
    <row r="42" spans="1:17" customFormat="1" ht="18.75" customHeight="1" x14ac:dyDescent="0.35">
      <c r="A42" s="15"/>
      <c r="B42" s="15"/>
      <c r="C42" s="15"/>
      <c r="D42" s="15"/>
      <c r="E42" s="15"/>
      <c r="F42" s="16"/>
      <c r="G42" s="15"/>
      <c r="H42" s="15"/>
      <c r="I42" s="17"/>
      <c r="J42" s="17"/>
      <c r="K42" s="17"/>
      <c r="L42" s="17"/>
      <c r="M42" s="18"/>
      <c r="N42" s="17"/>
      <c r="O42" s="15"/>
      <c r="P42" s="15"/>
      <c r="Q42" s="15"/>
    </row>
    <row r="43" spans="1:17" customFormat="1" ht="18.75" customHeight="1" x14ac:dyDescent="0.35">
      <c r="A43" s="15"/>
      <c r="B43" s="15"/>
      <c r="C43" s="15"/>
      <c r="D43" s="15"/>
      <c r="E43" s="15"/>
      <c r="F43" s="16"/>
      <c r="G43" s="15"/>
      <c r="H43" s="15"/>
      <c r="I43" s="17"/>
      <c r="J43" s="17"/>
      <c r="K43" s="17"/>
      <c r="L43" s="17"/>
      <c r="M43" s="18"/>
      <c r="N43" s="17"/>
      <c r="O43" s="15"/>
      <c r="P43" s="15"/>
      <c r="Q43" s="15"/>
    </row>
    <row r="44" spans="1:17" customFormat="1" ht="18.75" customHeight="1" x14ac:dyDescent="0.35">
      <c r="A44" s="15"/>
      <c r="B44" s="15"/>
      <c r="C44" s="15"/>
      <c r="D44" s="15"/>
      <c r="E44" s="15"/>
      <c r="F44" s="16"/>
      <c r="G44" s="15"/>
      <c r="H44" s="15"/>
      <c r="I44" s="17"/>
      <c r="J44" s="17"/>
      <c r="K44" s="17"/>
      <c r="L44" s="17"/>
      <c r="M44" s="18"/>
      <c r="N44" s="17"/>
      <c r="O44" s="15"/>
      <c r="P44" s="15"/>
      <c r="Q44" s="15"/>
    </row>
    <row r="45" spans="1:17" customFormat="1" ht="18.75" customHeight="1" x14ac:dyDescent="0.35">
      <c r="A45" s="15"/>
      <c r="B45" s="15"/>
      <c r="C45" s="15"/>
      <c r="D45" s="15"/>
      <c r="E45" s="15"/>
      <c r="F45" s="16"/>
      <c r="G45" s="15"/>
      <c r="H45" s="15"/>
      <c r="I45" s="17"/>
      <c r="J45" s="17"/>
      <c r="K45" s="17"/>
      <c r="L45" s="17"/>
      <c r="M45" s="18"/>
      <c r="N45" s="17"/>
      <c r="O45" s="15"/>
      <c r="P45" s="15"/>
      <c r="Q45" s="15"/>
    </row>
    <row r="46" spans="1:17" customFormat="1" ht="18.75" customHeight="1" x14ac:dyDescent="0.35">
      <c r="A46" s="15"/>
      <c r="B46" s="15"/>
      <c r="C46" s="15"/>
      <c r="D46" s="15"/>
      <c r="E46" s="15"/>
      <c r="F46" s="16"/>
      <c r="G46" s="15"/>
      <c r="H46" s="15"/>
      <c r="I46" s="17"/>
      <c r="J46" s="17"/>
      <c r="K46" s="17"/>
      <c r="L46" s="17"/>
      <c r="M46" s="18"/>
      <c r="N46" s="17"/>
      <c r="O46" s="15"/>
      <c r="P46" s="15"/>
      <c r="Q46" s="15"/>
    </row>
    <row r="47" spans="1:17" customFormat="1" ht="18.75" customHeight="1" x14ac:dyDescent="0.35">
      <c r="A47" s="15"/>
      <c r="B47" s="15"/>
      <c r="C47" s="15"/>
      <c r="D47" s="15"/>
      <c r="E47" s="15"/>
      <c r="F47" s="16"/>
      <c r="G47" s="15"/>
      <c r="H47" s="15"/>
      <c r="I47" s="17"/>
      <c r="J47" s="17"/>
      <c r="K47" s="17"/>
      <c r="L47" s="17"/>
      <c r="M47" s="18"/>
      <c r="N47" s="17"/>
      <c r="O47" s="15"/>
      <c r="P47" s="15"/>
      <c r="Q47" s="15"/>
    </row>
    <row r="48" spans="1:17" customFormat="1" ht="18.75" customHeight="1" x14ac:dyDescent="0.35">
      <c r="A48" s="15"/>
      <c r="B48" s="15"/>
      <c r="C48" s="15"/>
      <c r="D48" s="15"/>
      <c r="E48" s="15"/>
      <c r="F48" s="16"/>
      <c r="G48" s="15"/>
      <c r="H48" s="15"/>
      <c r="I48" s="17"/>
      <c r="J48" s="17"/>
      <c r="K48" s="17"/>
      <c r="L48" s="17"/>
      <c r="M48" s="18"/>
      <c r="N48" s="17"/>
      <c r="O48" s="15"/>
      <c r="P48" s="15"/>
      <c r="Q48" s="15"/>
    </row>
  </sheetData>
  <autoFilter ref="A6:Q19" xr:uid="{00000000-0001-0000-0100-000000000000}">
    <filterColumn colId="0" showButton="0"/>
  </autoFilter>
  <mergeCells count="17">
    <mergeCell ref="A20:B20"/>
    <mergeCell ref="A18:B18"/>
    <mergeCell ref="A19:B19"/>
    <mergeCell ref="A7:B7"/>
    <mergeCell ref="A8:B8"/>
    <mergeCell ref="A14:B14"/>
    <mergeCell ref="A13:B13"/>
    <mergeCell ref="B3:C3"/>
    <mergeCell ref="B4:C4"/>
    <mergeCell ref="A15:B15"/>
    <mergeCell ref="A16:B16"/>
    <mergeCell ref="A17:B17"/>
    <mergeCell ref="A6:B6"/>
    <mergeCell ref="A9:B9"/>
    <mergeCell ref="A10:B10"/>
    <mergeCell ref="A11:B11"/>
    <mergeCell ref="A12:B12"/>
  </mergeCells>
  <pageMargins left="0.511811024" right="0.511811024" top="0.78740157499999996" bottom="0.78740157499999996" header="0.31496062000000002" footer="0.31496062000000002"/>
  <pageSetup paperSize="9" scale="1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B1:AC53"/>
  <sheetViews>
    <sheetView showGridLines="0" zoomScale="60" zoomScaleNormal="60" workbookViewId="0"/>
  </sheetViews>
  <sheetFormatPr defaultRowHeight="14.5" x14ac:dyDescent="0.35"/>
  <cols>
    <col min="1" max="1" width="18.08984375" customWidth="1"/>
    <col min="11" max="11" width="8.81640625" customWidth="1"/>
    <col min="12" max="12" width="10.36328125" customWidth="1"/>
    <col min="13" max="13" width="12.36328125" bestFit="1" customWidth="1"/>
    <col min="14" max="14" width="28.6328125" customWidth="1"/>
    <col min="15" max="16" width="11.36328125" bestFit="1" customWidth="1"/>
    <col min="17" max="17" width="11.6328125" bestFit="1" customWidth="1"/>
    <col min="18" max="19" width="11.36328125" bestFit="1" customWidth="1"/>
    <col min="20" max="23" width="11.36328125" customWidth="1"/>
    <col min="24" max="24" width="13.6328125" customWidth="1"/>
    <col min="25" max="25" width="13.81640625" customWidth="1"/>
    <col min="26" max="26" width="13.1796875" customWidth="1"/>
    <col min="27" max="27" width="11.1796875" bestFit="1" customWidth="1"/>
    <col min="28" max="29" width="10" bestFit="1" customWidth="1"/>
  </cols>
  <sheetData>
    <row r="1" spans="2:29" s="99" customFormat="1" ht="23.5" x14ac:dyDescent="0.55000000000000004">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row>
    <row r="2" spans="2:29" s="99" customFormat="1" ht="39" customHeight="1" x14ac:dyDescent="0.55000000000000004">
      <c r="B2" s="177" t="s">
        <v>81</v>
      </c>
      <c r="C2" s="177"/>
      <c r="D2" s="177"/>
      <c r="E2" s="177"/>
      <c r="F2" s="177"/>
      <c r="G2" s="177"/>
      <c r="H2" s="88"/>
      <c r="I2" s="101"/>
      <c r="J2" s="101"/>
      <c r="K2" s="101"/>
      <c r="L2" s="101"/>
      <c r="O2" s="101"/>
      <c r="P2" s="101"/>
      <c r="Q2" s="101"/>
      <c r="R2" s="101"/>
      <c r="S2" s="101"/>
      <c r="T2" s="101"/>
      <c r="U2" s="101"/>
      <c r="V2" s="101"/>
      <c r="W2" s="101"/>
      <c r="AA2" s="101"/>
    </row>
    <row r="3" spans="2:29" s="99" customFormat="1" ht="23.5" x14ac:dyDescent="0.55000000000000004">
      <c r="C3" s="102"/>
      <c r="D3" s="101"/>
      <c r="E3" s="103"/>
      <c r="F3" s="102"/>
      <c r="G3" s="101"/>
      <c r="H3" s="101"/>
      <c r="I3" s="101"/>
      <c r="J3" s="101"/>
      <c r="K3" s="101"/>
      <c r="L3" s="101"/>
      <c r="M3" s="101"/>
      <c r="N3" s="101"/>
      <c r="O3" s="101"/>
      <c r="P3" s="101"/>
      <c r="Q3" s="101"/>
      <c r="R3" s="101"/>
      <c r="S3" s="101"/>
      <c r="T3" s="101"/>
      <c r="U3" s="101"/>
      <c r="V3" s="101"/>
      <c r="AA3" s="104"/>
    </row>
    <row r="4" spans="2:29" x14ac:dyDescent="0.35">
      <c r="C4" s="4"/>
      <c r="D4" s="5"/>
      <c r="E4" s="5"/>
      <c r="F4" s="5"/>
      <c r="G4" s="4"/>
      <c r="H4" s="5"/>
      <c r="I4" s="5"/>
      <c r="J4" s="5"/>
      <c r="K4" s="5"/>
      <c r="L4" s="5"/>
      <c r="M4" s="5"/>
      <c r="N4" s="5"/>
      <c r="O4" s="5"/>
      <c r="P4" s="5"/>
      <c r="Q4" s="5"/>
      <c r="R4" s="5"/>
      <c r="S4" s="5"/>
      <c r="T4" s="5"/>
      <c r="U4" s="5"/>
      <c r="V4" s="5"/>
      <c r="AA4" s="6"/>
    </row>
    <row r="5" spans="2:29" ht="16" x14ac:dyDescent="0.4">
      <c r="C5" s="8"/>
      <c r="D5" s="8"/>
      <c r="E5" s="8"/>
      <c r="F5" s="8"/>
      <c r="G5" s="8"/>
      <c r="H5" s="8"/>
      <c r="I5" s="9"/>
      <c r="J5" s="8"/>
      <c r="K5" s="9"/>
      <c r="L5" s="10"/>
      <c r="M5" s="11"/>
      <c r="N5" s="10"/>
      <c r="O5" s="10"/>
      <c r="P5" s="10"/>
      <c r="Q5" s="10"/>
      <c r="R5" s="10"/>
      <c r="S5" s="10"/>
      <c r="T5" s="10"/>
      <c r="U5" s="10"/>
      <c r="V5" s="10"/>
      <c r="AA5" s="10"/>
      <c r="AB5" s="10"/>
      <c r="AC5" s="10"/>
    </row>
    <row r="6" spans="2:29" ht="16" x14ac:dyDescent="0.4">
      <c r="C6" s="7"/>
      <c r="D6" s="7"/>
      <c r="E6" s="7"/>
      <c r="F6" s="7"/>
      <c r="G6" s="7"/>
      <c r="H6" s="7"/>
      <c r="I6" s="7"/>
      <c r="J6" s="7"/>
      <c r="K6" s="7"/>
      <c r="L6" s="7"/>
      <c r="M6" s="7"/>
      <c r="N6" s="7"/>
      <c r="O6" s="7"/>
      <c r="P6" s="7"/>
      <c r="Q6" s="7"/>
      <c r="R6" s="7"/>
      <c r="S6" s="7"/>
      <c r="T6" s="7"/>
      <c r="U6" s="12"/>
      <c r="X6" s="93" t="s">
        <v>67</v>
      </c>
      <c r="Y6" s="93" t="s">
        <v>68</v>
      </c>
      <c r="Z6" s="89" t="s">
        <v>69</v>
      </c>
      <c r="AA6" s="7"/>
    </row>
    <row r="7" spans="2:29" ht="16" x14ac:dyDescent="0.4">
      <c r="X7" s="96">
        <v>44652</v>
      </c>
      <c r="Y7" s="94">
        <v>0.17</v>
      </c>
      <c r="Z7" s="90">
        <v>1.6799999999999999E-2</v>
      </c>
      <c r="AA7" s="14"/>
      <c r="AB7" s="10"/>
      <c r="AC7" s="10"/>
    </row>
    <row r="8" spans="2:29" ht="16" x14ac:dyDescent="0.4">
      <c r="X8" s="97">
        <v>44682</v>
      </c>
      <c r="Y8" s="95">
        <v>0.17</v>
      </c>
      <c r="Z8" s="91">
        <v>1.67E-2</v>
      </c>
      <c r="AC8" s="5"/>
    </row>
    <row r="9" spans="2:29" ht="16" x14ac:dyDescent="0.4">
      <c r="U9" s="13"/>
      <c r="X9" s="96">
        <v>44713</v>
      </c>
      <c r="Y9" s="94">
        <v>0.15</v>
      </c>
      <c r="Z9" s="90">
        <v>1.4930000000000001E-2</v>
      </c>
    </row>
    <row r="10" spans="2:29" ht="16" x14ac:dyDescent="0.4">
      <c r="U10" s="7"/>
      <c r="X10" s="97">
        <v>44743</v>
      </c>
      <c r="Y10" s="95">
        <v>0.14000000000000001</v>
      </c>
      <c r="Z10" s="91">
        <v>1.4E-2</v>
      </c>
      <c r="AA10" s="5"/>
    </row>
    <row r="11" spans="2:29" ht="16" x14ac:dyDescent="0.4">
      <c r="X11" s="96">
        <v>44774</v>
      </c>
      <c r="Y11" s="94">
        <v>0.13</v>
      </c>
      <c r="Z11" s="90">
        <v>1.32E-2</v>
      </c>
    </row>
    <row r="12" spans="2:29" ht="16" x14ac:dyDescent="0.4">
      <c r="X12" s="97">
        <v>44805</v>
      </c>
      <c r="Y12" s="95">
        <v>0.14000000000000001</v>
      </c>
      <c r="Z12" s="91">
        <v>1.4E-2</v>
      </c>
    </row>
    <row r="13" spans="2:29" ht="16" x14ac:dyDescent="0.4">
      <c r="X13" s="96">
        <v>44835</v>
      </c>
      <c r="Y13" s="94">
        <v>0.13500000000000001</v>
      </c>
      <c r="Z13" s="90">
        <v>1.35E-2</v>
      </c>
    </row>
    <row r="14" spans="2:29" ht="16" x14ac:dyDescent="0.4">
      <c r="X14" s="97">
        <v>44866</v>
      </c>
      <c r="Y14" s="95">
        <v>0.13</v>
      </c>
      <c r="Z14" s="91">
        <v>1.3000000000000001E-2</v>
      </c>
    </row>
    <row r="15" spans="2:29" ht="16" x14ac:dyDescent="0.4">
      <c r="X15" s="96">
        <v>44896</v>
      </c>
      <c r="Y15" s="94">
        <v>0.13</v>
      </c>
      <c r="Z15" s="90">
        <v>1.32E-2</v>
      </c>
    </row>
    <row r="16" spans="2:29" ht="16" x14ac:dyDescent="0.4">
      <c r="X16" s="97">
        <v>44927</v>
      </c>
      <c r="Y16" s="95">
        <v>0.13</v>
      </c>
      <c r="Z16" s="91">
        <v>1.2800000000000001E-2</v>
      </c>
    </row>
    <row r="17" spans="24:26" ht="16" x14ac:dyDescent="0.4">
      <c r="X17" s="96">
        <v>44958</v>
      </c>
      <c r="Y17" s="94">
        <v>0.13500000000000001</v>
      </c>
      <c r="Z17" s="90">
        <v>1.3300000000000001E-2</v>
      </c>
    </row>
    <row r="18" spans="24:26" ht="16" x14ac:dyDescent="0.4">
      <c r="X18" s="97">
        <v>44986</v>
      </c>
      <c r="Y18" s="95">
        <v>0.13500000000000001</v>
      </c>
      <c r="Z18" s="91">
        <v>1.47E-2</v>
      </c>
    </row>
    <row r="19" spans="24:26" ht="16" x14ac:dyDescent="0.4">
      <c r="X19" s="96">
        <v>45017</v>
      </c>
      <c r="Y19" s="94">
        <v>0.15</v>
      </c>
      <c r="Z19" s="90">
        <v>1.47E-2</v>
      </c>
    </row>
    <row r="20" spans="24:26" ht="16" x14ac:dyDescent="0.4">
      <c r="X20" s="97">
        <v>45047</v>
      </c>
      <c r="Y20" s="95">
        <v>0.15</v>
      </c>
      <c r="Z20" s="91">
        <v>1.47E-2</v>
      </c>
    </row>
    <row r="21" spans="24:26" ht="16" x14ac:dyDescent="0.4">
      <c r="X21" s="96">
        <v>45078</v>
      </c>
      <c r="Y21" s="94">
        <v>0.15</v>
      </c>
      <c r="Z21" s="90">
        <v>1.38E-2</v>
      </c>
    </row>
    <row r="22" spans="24:26" ht="16" x14ac:dyDescent="0.4">
      <c r="X22" s="97">
        <v>45108</v>
      </c>
      <c r="Y22" s="95">
        <v>0.14000000000000001</v>
      </c>
      <c r="Z22" s="91">
        <v>1.18E-2</v>
      </c>
    </row>
    <row r="23" spans="24:26" ht="16" x14ac:dyDescent="0.4">
      <c r="X23" s="96">
        <v>45139</v>
      </c>
      <c r="Y23" s="94">
        <v>0.12</v>
      </c>
      <c r="Z23" s="90">
        <v>1.2E-2</v>
      </c>
    </row>
    <row r="24" spans="24:26" ht="16" x14ac:dyDescent="0.4">
      <c r="X24" s="97">
        <v>45170</v>
      </c>
      <c r="Y24" s="95">
        <v>0.12</v>
      </c>
      <c r="Z24" s="91">
        <v>1.18E-2</v>
      </c>
    </row>
    <row r="25" spans="24:26" ht="16" x14ac:dyDescent="0.4">
      <c r="X25" s="96">
        <v>45200</v>
      </c>
      <c r="Y25" s="94">
        <v>0.12</v>
      </c>
      <c r="Z25" s="92">
        <v>1.2307627734694333E-2</v>
      </c>
    </row>
    <row r="26" spans="24:26" ht="16" x14ac:dyDescent="0.4">
      <c r="X26" s="97">
        <v>45231</v>
      </c>
      <c r="Y26" s="95">
        <v>0.13</v>
      </c>
      <c r="Z26" s="98">
        <v>1.2307627734694333E-2</v>
      </c>
    </row>
    <row r="27" spans="24:26" ht="16" x14ac:dyDescent="0.4">
      <c r="X27" s="96">
        <v>45261</v>
      </c>
      <c r="Y27" s="94">
        <v>0.13</v>
      </c>
      <c r="Z27" s="92">
        <v>1.2307627734694333E-2</v>
      </c>
    </row>
    <row r="28" spans="24:26" ht="16" x14ac:dyDescent="0.4">
      <c r="X28" s="97">
        <v>45292</v>
      </c>
      <c r="Y28" s="95">
        <v>0.13</v>
      </c>
      <c r="Z28" s="98">
        <v>1.1823071526691046E-2</v>
      </c>
    </row>
    <row r="29" spans="24:26" ht="16" x14ac:dyDescent="0.4">
      <c r="X29" s="96">
        <v>45323</v>
      </c>
      <c r="Y29" s="94">
        <v>0.12</v>
      </c>
      <c r="Z29" s="92">
        <v>1.18E-2</v>
      </c>
    </row>
    <row r="30" spans="24:26" ht="16" x14ac:dyDescent="0.4">
      <c r="X30" s="97">
        <v>45352</v>
      </c>
      <c r="Y30" s="95">
        <v>0.12</v>
      </c>
      <c r="Z30" s="91">
        <v>1.17E-2</v>
      </c>
    </row>
    <row r="31" spans="24:26" ht="16" x14ac:dyDescent="0.4">
      <c r="X31" s="96">
        <v>45383</v>
      </c>
      <c r="Y31" s="94">
        <v>0.12</v>
      </c>
      <c r="Z31" s="90">
        <v>1.1900000000000001E-2</v>
      </c>
    </row>
    <row r="32" spans="24:26" ht="16" x14ac:dyDescent="0.4">
      <c r="X32" s="156">
        <v>45413</v>
      </c>
      <c r="Y32" s="157">
        <v>0.12</v>
      </c>
      <c r="Z32" s="158">
        <v>1.1900000000000001E-2</v>
      </c>
    </row>
    <row r="33" spans="24:26" ht="16" x14ac:dyDescent="0.4">
      <c r="X33" s="96">
        <v>45444</v>
      </c>
      <c r="Y33" s="94">
        <v>0.18</v>
      </c>
      <c r="Z33" s="90">
        <v>1.7999999999999999E-2</v>
      </c>
    </row>
    <row r="34" spans="24:26" ht="16" x14ac:dyDescent="0.4">
      <c r="X34" s="156">
        <v>45474</v>
      </c>
      <c r="Y34" s="157">
        <v>0.13500000000000001</v>
      </c>
      <c r="Z34" s="158">
        <v>1.3387473845434065E-2</v>
      </c>
    </row>
    <row r="35" spans="24:26" ht="16" x14ac:dyDescent="0.4">
      <c r="X35" s="96">
        <v>45505</v>
      </c>
      <c r="Y35" s="94">
        <v>0.13500000000000001</v>
      </c>
      <c r="Z35" s="90">
        <v>1.3412214546620099E-2</v>
      </c>
    </row>
    <row r="36" spans="24:26" ht="16" x14ac:dyDescent="0.4">
      <c r="X36" s="156">
        <v>45536</v>
      </c>
      <c r="Y36" s="157">
        <v>0.13500000000000001</v>
      </c>
      <c r="Z36" s="158">
        <v>1.36223137230358E-2</v>
      </c>
    </row>
    <row r="37" spans="24:26" ht="16" x14ac:dyDescent="0.4">
      <c r="X37" s="96">
        <v>45566</v>
      </c>
      <c r="Y37" s="94">
        <v>0.13500000000000001</v>
      </c>
      <c r="Z37" s="90">
        <v>1.3582308565244824E-2</v>
      </c>
    </row>
    <row r="38" spans="24:26" ht="16" x14ac:dyDescent="0.4">
      <c r="X38" s="97">
        <v>45597</v>
      </c>
      <c r="Y38" s="95">
        <v>0.13500000000000001</v>
      </c>
      <c r="Z38" s="91">
        <v>1.3633735806994488E-2</v>
      </c>
    </row>
    <row r="39" spans="24:26" ht="16" x14ac:dyDescent="0.4">
      <c r="X39" s="96">
        <v>45627</v>
      </c>
      <c r="Y39" s="94">
        <v>0.14000000000000001</v>
      </c>
      <c r="Z39" s="90">
        <v>1.4325981034935811E-2</v>
      </c>
    </row>
    <row r="40" spans="24:26" ht="16" x14ac:dyDescent="0.4">
      <c r="X40" s="97">
        <v>45658</v>
      </c>
      <c r="Y40" s="95">
        <v>0.12</v>
      </c>
      <c r="Z40" s="91">
        <v>1.2191204471880839E-2</v>
      </c>
    </row>
    <row r="41" spans="24:26" ht="16" x14ac:dyDescent="0.4">
      <c r="X41" s="96">
        <v>45689</v>
      </c>
      <c r="Y41" s="94">
        <v>0.12</v>
      </c>
      <c r="Z41" s="90">
        <v>1.2216786725874507E-2</v>
      </c>
    </row>
    <row r="42" spans="24:26" ht="16" x14ac:dyDescent="0.4">
      <c r="X42" s="97">
        <v>45717</v>
      </c>
      <c r="Y42" s="95">
        <v>0.12</v>
      </c>
      <c r="Z42" s="91">
        <v>1.2228943218316893E-2</v>
      </c>
    </row>
    <row r="43" spans="24:26" ht="16" x14ac:dyDescent="0.4">
      <c r="X43" s="96">
        <v>45748</v>
      </c>
      <c r="Y43" s="94">
        <v>0.12</v>
      </c>
      <c r="Z43" s="90">
        <v>1.2060989310264258E-2</v>
      </c>
    </row>
    <row r="44" spans="24:26" ht="16" x14ac:dyDescent="0.4">
      <c r="X44" s="97">
        <v>45778</v>
      </c>
      <c r="Y44" s="95">
        <v>0.12</v>
      </c>
      <c r="Z44" s="91">
        <v>1.2003123449899828E-2</v>
      </c>
    </row>
    <row r="45" spans="24:26" ht="16" x14ac:dyDescent="0.4">
      <c r="X45" s="96">
        <v>45809</v>
      </c>
      <c r="Y45" s="94">
        <v>0.12</v>
      </c>
      <c r="Z45" s="90">
        <v>1.2065825294748232E-2</v>
      </c>
    </row>
    <row r="46" spans="24:26" ht="16" x14ac:dyDescent="0.4">
      <c r="X46" s="97">
        <v>45839</v>
      </c>
      <c r="Y46" s="95">
        <v>0.12</v>
      </c>
      <c r="Z46" s="91">
        <v>1.2030052017110476E-2</v>
      </c>
    </row>
    <row r="47" spans="24:26" ht="16" x14ac:dyDescent="0.4">
      <c r="X47" s="96">
        <v>45870</v>
      </c>
      <c r="Y47" s="94">
        <v>0.12</v>
      </c>
      <c r="Z47" s="90">
        <v>1.2239283217695089E-2</v>
      </c>
    </row>
    <row r="48" spans="24:26" ht="16" x14ac:dyDescent="0.4">
      <c r="X48" s="97">
        <v>45901</v>
      </c>
      <c r="Y48" s="95">
        <v>0.12</v>
      </c>
      <c r="Z48" s="91">
        <v>1.2264699434649414E-2</v>
      </c>
    </row>
    <row r="49" spans="24:26" ht="16" x14ac:dyDescent="0.4">
      <c r="X49" s="96">
        <v>45931</v>
      </c>
      <c r="Y49" s="94">
        <v>0.12</v>
      </c>
      <c r="Z49" s="90">
        <v>1.2046263482127109E-2</v>
      </c>
    </row>
    <row r="50" spans="24:26" ht="16" x14ac:dyDescent="0.4">
      <c r="X50" s="97">
        <v>45962</v>
      </c>
      <c r="Y50" s="95">
        <v>0.12</v>
      </c>
      <c r="Z50" s="91">
        <v>1.21E-2</v>
      </c>
    </row>
    <row r="51" spans="24:26" ht="16" x14ac:dyDescent="0.4">
      <c r="X51" s="96">
        <v>45992</v>
      </c>
      <c r="Y51" s="94">
        <v>0.12</v>
      </c>
      <c r="Z51" s="90">
        <v>1.1900000000000001E-2</v>
      </c>
    </row>
    <row r="52" spans="24:26" ht="16" x14ac:dyDescent="0.4">
      <c r="X52" s="96">
        <v>46023</v>
      </c>
      <c r="Y52" s="94">
        <v>0.12</v>
      </c>
      <c r="Z52" s="90">
        <v>1.2E-2</v>
      </c>
    </row>
    <row r="53" spans="24:26" ht="16" x14ac:dyDescent="0.4">
      <c r="X53" s="96">
        <v>46054</v>
      </c>
      <c r="Y53" s="94">
        <v>0.12</v>
      </c>
      <c r="Z53" s="90">
        <v>1.26E-2</v>
      </c>
    </row>
  </sheetData>
  <mergeCells count="1">
    <mergeCell ref="B2:G2"/>
  </mergeCells>
  <pageMargins left="0.511811024" right="0.511811024" top="0.78740157499999996" bottom="0.78740157499999996" header="0.31496062000000002" footer="0.31496062000000002"/>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dimension ref="B1:BB48"/>
  <sheetViews>
    <sheetView showGridLines="0" zoomScale="60" zoomScaleNormal="60" workbookViewId="0"/>
  </sheetViews>
  <sheetFormatPr defaultColWidth="8.81640625" defaultRowHeight="16" x14ac:dyDescent="0.4"/>
  <cols>
    <col min="1" max="1" width="17.36328125" style="1" customWidth="1"/>
    <col min="2" max="2" width="14.1796875" style="2" customWidth="1"/>
    <col min="3" max="3" width="17.08984375" style="1" customWidth="1"/>
    <col min="4" max="4" width="19.1796875" style="1" bestFit="1" customWidth="1"/>
    <col min="5" max="5" width="8.81640625" style="1"/>
    <col min="6" max="6" width="21.08984375" style="1" customWidth="1"/>
    <col min="7" max="21" width="12" style="1" customWidth="1"/>
    <col min="22" max="22" width="12" style="1" bestFit="1" customWidth="1"/>
    <col min="23" max="24" width="12.90625" style="1" bestFit="1" customWidth="1"/>
    <col min="25" max="25" width="12.90625" style="1" customWidth="1"/>
    <col min="26" max="27" width="12.36328125" style="1" bestFit="1" customWidth="1"/>
    <col min="28" max="28" width="12.90625" style="1" customWidth="1"/>
    <col min="29" max="29" width="12.90625" style="1" bestFit="1" customWidth="1"/>
    <col min="30" max="31" width="12.36328125" style="1" bestFit="1" customWidth="1"/>
    <col min="32" max="32" width="12" style="1" bestFit="1" customWidth="1"/>
    <col min="33" max="33" width="12.36328125" style="1" bestFit="1" customWidth="1"/>
    <col min="34" max="37" width="12.90625" style="1" bestFit="1" customWidth="1"/>
    <col min="38" max="38" width="12.36328125" style="1" bestFit="1" customWidth="1"/>
    <col min="39" max="40" width="12" style="1" bestFit="1" customWidth="1"/>
    <col min="41" max="41" width="12.90625" style="1" customWidth="1"/>
    <col min="42" max="43" width="12.90625" style="1" bestFit="1" customWidth="1"/>
    <col min="44" max="44" width="12.36328125" style="1" bestFit="1" customWidth="1"/>
    <col min="45" max="45" width="12.90625" style="1" customWidth="1"/>
    <col min="46" max="46" width="12.90625" style="1" bestFit="1" customWidth="1"/>
    <col min="47" max="47" width="10.36328125" style="1" bestFit="1" customWidth="1"/>
    <col min="48" max="48" width="9.81640625" style="1" bestFit="1" customWidth="1"/>
    <col min="49" max="52" width="10.36328125" style="1" bestFit="1" customWidth="1"/>
    <col min="53" max="53" width="9.6328125" style="1" bestFit="1" customWidth="1"/>
    <col min="54" max="16384" width="8.81640625" style="1"/>
  </cols>
  <sheetData>
    <row r="1" spans="2:54" s="24" customFormat="1" x14ac:dyDescent="0.4">
      <c r="B1" s="48"/>
    </row>
    <row r="2" spans="2:54" s="24" customFormat="1" ht="33.65" customHeight="1" x14ac:dyDescent="0.4">
      <c r="B2" s="171" t="s">
        <v>80</v>
      </c>
      <c r="C2" s="171"/>
      <c r="D2" s="171"/>
    </row>
    <row r="3" spans="2:54" s="24" customFormat="1" ht="19.25" customHeight="1" x14ac:dyDescent="0.4">
      <c r="B3" s="48"/>
    </row>
    <row r="4" spans="2:54" ht="28.75" customHeight="1" x14ac:dyDescent="0.4">
      <c r="W4"/>
    </row>
    <row r="5" spans="2:54" x14ac:dyDescent="0.4">
      <c r="B5" s="178" t="s">
        <v>70</v>
      </c>
      <c r="C5" s="178"/>
      <c r="D5" s="178"/>
      <c r="F5" s="42"/>
      <c r="G5" s="161">
        <v>46054</v>
      </c>
      <c r="H5" s="161">
        <v>46023</v>
      </c>
      <c r="I5" s="161">
        <v>45992</v>
      </c>
      <c r="J5" s="161">
        <v>45962</v>
      </c>
      <c r="K5" s="161">
        <v>45931</v>
      </c>
      <c r="L5" s="161">
        <v>45901</v>
      </c>
      <c r="M5" s="161">
        <v>45870</v>
      </c>
      <c r="N5" s="161">
        <v>45839</v>
      </c>
      <c r="O5" s="161">
        <v>45809</v>
      </c>
      <c r="P5" s="161">
        <v>45778</v>
      </c>
      <c r="Q5" s="161">
        <v>45748</v>
      </c>
      <c r="R5" s="161">
        <v>45717</v>
      </c>
      <c r="S5" s="161">
        <v>45689</v>
      </c>
      <c r="T5" s="161">
        <v>45658</v>
      </c>
      <c r="U5" s="161">
        <v>45627</v>
      </c>
      <c r="V5" s="78">
        <v>45597</v>
      </c>
      <c r="W5" s="78">
        <v>45566</v>
      </c>
      <c r="X5" s="78">
        <v>45536</v>
      </c>
      <c r="Y5" s="78">
        <v>45505</v>
      </c>
      <c r="Z5" s="78">
        <v>45474</v>
      </c>
      <c r="AA5" s="78">
        <v>45444</v>
      </c>
      <c r="AB5" s="78">
        <v>45413</v>
      </c>
      <c r="AC5" s="78">
        <v>45383</v>
      </c>
      <c r="AD5" s="78">
        <v>45352</v>
      </c>
      <c r="AE5" s="78">
        <v>45323</v>
      </c>
      <c r="AF5" s="78">
        <v>45292</v>
      </c>
      <c r="AG5" s="78">
        <v>45261</v>
      </c>
      <c r="AH5" s="78">
        <v>45231</v>
      </c>
      <c r="AI5" s="78">
        <v>45200</v>
      </c>
      <c r="AJ5" s="78">
        <v>45170</v>
      </c>
      <c r="AK5" s="78">
        <v>45139</v>
      </c>
      <c r="AL5" s="78">
        <v>45108</v>
      </c>
      <c r="AM5" s="78">
        <v>45078</v>
      </c>
      <c r="AN5" s="78">
        <v>45047</v>
      </c>
      <c r="AO5" s="78">
        <v>45017</v>
      </c>
      <c r="AP5" s="78">
        <v>44986</v>
      </c>
      <c r="AQ5" s="78">
        <v>44958</v>
      </c>
      <c r="AR5" s="78">
        <v>44927</v>
      </c>
      <c r="AS5" s="78">
        <v>44896</v>
      </c>
      <c r="AT5" s="78">
        <v>44866</v>
      </c>
      <c r="AU5" s="78">
        <v>44835</v>
      </c>
      <c r="AV5" s="78">
        <v>44805</v>
      </c>
      <c r="AW5" s="78">
        <v>44774</v>
      </c>
      <c r="AX5" s="78">
        <v>44743</v>
      </c>
      <c r="AY5" s="78">
        <v>44713</v>
      </c>
      <c r="AZ5" s="78">
        <v>44682</v>
      </c>
      <c r="BA5" s="78">
        <v>44652</v>
      </c>
      <c r="BB5" s="78">
        <v>44621</v>
      </c>
    </row>
    <row r="6" spans="2:54" ht="18" customHeight="1" x14ac:dyDescent="0.4">
      <c r="B6" s="68" t="s">
        <v>67</v>
      </c>
      <c r="C6" s="73" t="s">
        <v>71</v>
      </c>
      <c r="D6" s="68" t="s">
        <v>72</v>
      </c>
      <c r="F6" s="79" t="s">
        <v>73</v>
      </c>
      <c r="G6" s="49">
        <v>9.5399999999999991</v>
      </c>
      <c r="H6" s="49">
        <v>9.9700000000000006</v>
      </c>
      <c r="I6" s="49">
        <v>10.07</v>
      </c>
      <c r="J6" s="49">
        <v>9.8800000000000008</v>
      </c>
      <c r="K6" s="49">
        <v>9.9615951600297059</v>
      </c>
      <c r="L6" s="49">
        <v>9.7841778055305593</v>
      </c>
      <c r="M6" s="49">
        <v>9.8044957262291774</v>
      </c>
      <c r="N6" s="49">
        <v>9.9750192126619801</v>
      </c>
      <c r="O6" s="49">
        <v>9.9454448467964447</v>
      </c>
      <c r="P6" s="49">
        <v>9.9969999999999999</v>
      </c>
      <c r="Q6" s="49">
        <v>9.9499999999999993</v>
      </c>
      <c r="R6" s="49">
        <v>9.81</v>
      </c>
      <c r="S6" s="49">
        <v>9.82</v>
      </c>
      <c r="T6" s="49">
        <v>9.84</v>
      </c>
      <c r="U6" s="49">
        <v>9.77</v>
      </c>
      <c r="V6" s="49">
        <v>9.9</v>
      </c>
      <c r="W6" s="49">
        <v>9.94</v>
      </c>
      <c r="X6" s="49">
        <v>9.91</v>
      </c>
      <c r="Y6" s="49">
        <v>10.0654518708113</v>
      </c>
      <c r="Z6" s="49">
        <v>10.084053314213804</v>
      </c>
      <c r="AA6" s="49">
        <v>10.025908818475084</v>
      </c>
      <c r="AB6" s="49">
        <v>10.119999999999999</v>
      </c>
      <c r="AC6" s="49">
        <v>10.101000000000001</v>
      </c>
      <c r="AD6" s="49">
        <v>10.141999999999999</v>
      </c>
      <c r="AE6" s="49">
        <v>10.127000000000001</v>
      </c>
      <c r="AF6" s="49">
        <v>10.15</v>
      </c>
      <c r="AG6" s="49">
        <v>10.147</v>
      </c>
      <c r="AH6" s="49">
        <v>10.16</v>
      </c>
      <c r="AI6" s="49">
        <v>10.156000000000001</v>
      </c>
      <c r="AJ6" s="49">
        <v>10.151</v>
      </c>
      <c r="AK6" s="49">
        <v>10.146000000000001</v>
      </c>
      <c r="AL6" s="49">
        <v>10.135999999999999</v>
      </c>
      <c r="AM6" s="49">
        <v>10.156000000000001</v>
      </c>
      <c r="AN6" s="49">
        <v>10.231999999999999</v>
      </c>
      <c r="AO6" s="49">
        <v>10.178000000000001</v>
      </c>
      <c r="AP6" s="49">
        <v>10.215</v>
      </c>
      <c r="AQ6" s="49">
        <v>10.204000000000001</v>
      </c>
      <c r="AR6" s="49">
        <v>10.212</v>
      </c>
      <c r="AS6" s="49">
        <v>10.352</v>
      </c>
      <c r="AT6" s="49">
        <v>9.9190000000000005</v>
      </c>
      <c r="AU6" s="49">
        <v>9.9359999999999999</v>
      </c>
      <c r="AV6" s="49">
        <v>10.06</v>
      </c>
      <c r="AW6" s="49">
        <v>10.006</v>
      </c>
      <c r="AX6" s="49">
        <v>10.005000000000001</v>
      </c>
      <c r="AY6" s="49">
        <v>10.003</v>
      </c>
      <c r="AZ6" s="49">
        <v>10.007999999999999</v>
      </c>
      <c r="BA6" s="49">
        <v>10.004</v>
      </c>
      <c r="BB6" s="49">
        <v>9.9380000000000006</v>
      </c>
    </row>
    <row r="7" spans="2:54" x14ac:dyDescent="0.4">
      <c r="B7" s="69">
        <v>44835</v>
      </c>
      <c r="C7" s="74">
        <v>98</v>
      </c>
      <c r="D7" s="70">
        <v>505365.76000000001</v>
      </c>
      <c r="F7" s="79" t="s">
        <v>74</v>
      </c>
      <c r="G7" s="50">
        <v>9</v>
      </c>
      <c r="H7" s="50">
        <v>8.94</v>
      </c>
      <c r="I7" s="50">
        <v>8.5299999999999994</v>
      </c>
      <c r="J7" s="50">
        <v>8.11</v>
      </c>
      <c r="K7" s="50">
        <v>8.24</v>
      </c>
      <c r="L7" s="50">
        <v>8.43</v>
      </c>
      <c r="M7" s="50">
        <v>8.5500000000000007</v>
      </c>
      <c r="N7" s="50">
        <v>8.94</v>
      </c>
      <c r="O7" s="50">
        <v>8.9600000000000009</v>
      </c>
      <c r="P7" s="50">
        <v>8.8000000000000007</v>
      </c>
      <c r="Q7" s="50">
        <v>8.89</v>
      </c>
      <c r="R7" s="50">
        <v>8.99</v>
      </c>
      <c r="S7" s="50">
        <v>8.48</v>
      </c>
      <c r="T7" s="50">
        <v>8.77</v>
      </c>
      <c r="U7" s="50">
        <v>8.6300000000000008</v>
      </c>
      <c r="V7" s="50">
        <v>9.5500000000000007</v>
      </c>
      <c r="W7" s="50">
        <v>10</v>
      </c>
      <c r="X7" s="50">
        <v>10.36</v>
      </c>
      <c r="Y7" s="50">
        <v>10.55000019073486</v>
      </c>
      <c r="Z7" s="50">
        <v>10.54</v>
      </c>
      <c r="AA7" s="50">
        <v>10.35999965667725</v>
      </c>
      <c r="AB7" s="50">
        <v>10.25</v>
      </c>
      <c r="AC7" s="50">
        <v>10.1</v>
      </c>
      <c r="AD7" s="50">
        <v>10.029999999999999</v>
      </c>
      <c r="AE7" s="50">
        <v>10</v>
      </c>
      <c r="AF7" s="50">
        <v>10.1</v>
      </c>
      <c r="AG7" s="50">
        <v>10.18</v>
      </c>
      <c r="AH7" s="50">
        <v>9.8800000000000008</v>
      </c>
      <c r="AI7" s="50">
        <v>10.14</v>
      </c>
      <c r="AJ7" s="50">
        <v>10.09</v>
      </c>
      <c r="AK7" s="50">
        <v>10.26</v>
      </c>
      <c r="AL7" s="50">
        <v>10.47</v>
      </c>
      <c r="AM7" s="50">
        <v>10.25</v>
      </c>
      <c r="AN7" s="50">
        <v>10.18</v>
      </c>
      <c r="AO7" s="50">
        <v>9.6999999999999993</v>
      </c>
      <c r="AP7" s="50">
        <v>9.9700000000000006</v>
      </c>
      <c r="AQ7" s="50">
        <v>10.27</v>
      </c>
      <c r="AR7" s="50">
        <v>10.5</v>
      </c>
      <c r="AS7" s="50">
        <v>10.8</v>
      </c>
      <c r="AT7" s="50">
        <v>10.119999999999999</v>
      </c>
      <c r="AU7" s="50">
        <v>10.49</v>
      </c>
      <c r="AV7" s="47"/>
      <c r="AW7" s="47"/>
      <c r="AX7" s="47"/>
      <c r="AY7" s="47"/>
      <c r="AZ7" s="47"/>
      <c r="BA7" s="47"/>
      <c r="BB7" s="47"/>
    </row>
    <row r="8" spans="2:54" x14ac:dyDescent="0.4">
      <c r="B8" s="71">
        <v>44866</v>
      </c>
      <c r="C8" s="75">
        <v>1092</v>
      </c>
      <c r="D8" s="72">
        <v>1007357.79</v>
      </c>
      <c r="F8" s="2"/>
      <c r="G8" s="2"/>
      <c r="H8" s="2"/>
      <c r="I8" s="2"/>
      <c r="J8" s="2"/>
      <c r="K8" s="2"/>
      <c r="L8" s="2"/>
      <c r="M8" s="2"/>
      <c r="N8" s="2"/>
      <c r="O8" s="2"/>
      <c r="P8" s="2"/>
      <c r="Q8" s="2"/>
      <c r="R8" s="2"/>
      <c r="S8" s="2"/>
      <c r="T8" s="2"/>
      <c r="U8" s="2"/>
      <c r="V8" s="2"/>
      <c r="W8"/>
      <c r="X8" s="2"/>
      <c r="Y8" s="2"/>
      <c r="Z8" s="2"/>
    </row>
    <row r="9" spans="2:54" x14ac:dyDescent="0.4">
      <c r="B9" s="69">
        <v>44896</v>
      </c>
      <c r="C9" s="74">
        <v>436</v>
      </c>
      <c r="D9" s="70">
        <v>407368.71</v>
      </c>
    </row>
    <row r="10" spans="2:54" x14ac:dyDescent="0.4">
      <c r="B10" s="71">
        <v>44927</v>
      </c>
      <c r="C10" s="76">
        <v>428</v>
      </c>
      <c r="D10" s="72">
        <v>8422438.2899999991</v>
      </c>
      <c r="F10" s="3"/>
      <c r="G10" s="3"/>
      <c r="H10" s="3"/>
      <c r="I10" s="3"/>
      <c r="J10" s="3"/>
      <c r="K10" s="3"/>
      <c r="L10" s="3"/>
      <c r="M10" s="3"/>
      <c r="N10" s="3"/>
      <c r="O10" s="3"/>
      <c r="P10" s="3"/>
      <c r="Q10" s="3"/>
      <c r="R10" s="3"/>
      <c r="S10" s="3"/>
      <c r="T10" s="3"/>
      <c r="U10" s="3"/>
      <c r="V10" s="3"/>
      <c r="W10" s="3"/>
      <c r="X10" s="3"/>
      <c r="Y10" s="3"/>
      <c r="Z10" s="3"/>
    </row>
    <row r="11" spans="2:54" x14ac:dyDescent="0.4">
      <c r="B11" s="69">
        <v>44958</v>
      </c>
      <c r="C11" s="74">
        <v>469</v>
      </c>
      <c r="D11" s="70">
        <v>234280.07</v>
      </c>
    </row>
    <row r="12" spans="2:54" x14ac:dyDescent="0.4">
      <c r="B12" s="71">
        <v>44986</v>
      </c>
      <c r="C12" s="75">
        <v>1186</v>
      </c>
      <c r="D12" s="72">
        <v>471466.68</v>
      </c>
    </row>
    <row r="13" spans="2:54" x14ac:dyDescent="0.4">
      <c r="B13" s="69">
        <v>45017</v>
      </c>
      <c r="C13" s="77">
        <v>2627</v>
      </c>
      <c r="D13" s="70">
        <v>2434667</v>
      </c>
    </row>
    <row r="14" spans="2:54" x14ac:dyDescent="0.4">
      <c r="B14" s="71">
        <v>45047</v>
      </c>
      <c r="C14" s="75">
        <v>10622</v>
      </c>
      <c r="D14" s="72">
        <v>3207443.76</v>
      </c>
    </row>
    <row r="15" spans="2:54" x14ac:dyDescent="0.4">
      <c r="B15" s="69">
        <v>45078</v>
      </c>
      <c r="C15" s="77">
        <v>9923</v>
      </c>
      <c r="D15" s="70">
        <v>7051253.3700000001</v>
      </c>
    </row>
    <row r="16" spans="2:54" x14ac:dyDescent="0.4">
      <c r="B16" s="71">
        <v>45108</v>
      </c>
      <c r="C16" s="75">
        <v>5082</v>
      </c>
      <c r="D16" s="72">
        <v>1865686.46</v>
      </c>
    </row>
    <row r="17" spans="2:4" x14ac:dyDescent="0.4">
      <c r="B17" s="69">
        <v>45139</v>
      </c>
      <c r="C17" s="77">
        <v>19699</v>
      </c>
      <c r="D17" s="70">
        <v>4650398.57</v>
      </c>
    </row>
    <row r="18" spans="2:4" x14ac:dyDescent="0.4">
      <c r="B18" s="71">
        <v>45170</v>
      </c>
      <c r="C18" s="75">
        <v>9906</v>
      </c>
      <c r="D18" s="72">
        <v>5374799.7300000004</v>
      </c>
    </row>
    <row r="19" spans="2:4" x14ac:dyDescent="0.4">
      <c r="B19" s="69">
        <v>45200</v>
      </c>
      <c r="C19" s="77">
        <v>5316</v>
      </c>
      <c r="D19" s="70">
        <v>1911237.9</v>
      </c>
    </row>
    <row r="20" spans="2:4" x14ac:dyDescent="0.4">
      <c r="B20" s="71">
        <v>45231</v>
      </c>
      <c r="C20" s="75">
        <v>18533</v>
      </c>
      <c r="D20" s="72">
        <v>3701660.66</v>
      </c>
    </row>
    <row r="21" spans="2:4" x14ac:dyDescent="0.4">
      <c r="B21" s="69">
        <v>45261</v>
      </c>
      <c r="C21" s="77">
        <v>24833</v>
      </c>
      <c r="D21" s="70">
        <v>5157072.5199999996</v>
      </c>
    </row>
    <row r="22" spans="2:4" x14ac:dyDescent="0.4">
      <c r="B22" s="71">
        <v>45292</v>
      </c>
      <c r="C22" s="75">
        <v>20230</v>
      </c>
      <c r="D22" s="72">
        <v>4706635.8600000003</v>
      </c>
    </row>
    <row r="23" spans="2:4" x14ac:dyDescent="0.4">
      <c r="B23" s="69">
        <v>45323</v>
      </c>
      <c r="C23" s="77">
        <v>14194</v>
      </c>
      <c r="D23" s="70">
        <v>8411156.9800000004</v>
      </c>
    </row>
    <row r="24" spans="2:4" x14ac:dyDescent="0.4">
      <c r="B24" s="71">
        <v>45352</v>
      </c>
      <c r="C24" s="75">
        <v>13613</v>
      </c>
      <c r="D24" s="72">
        <v>5199978.7</v>
      </c>
    </row>
    <row r="25" spans="2:4" x14ac:dyDescent="0.4">
      <c r="B25" s="69">
        <v>45383</v>
      </c>
      <c r="C25" s="77">
        <v>14710</v>
      </c>
      <c r="D25" s="70">
        <v>4253789.3</v>
      </c>
    </row>
    <row r="26" spans="2:4" x14ac:dyDescent="0.4">
      <c r="B26" s="71">
        <v>45413</v>
      </c>
      <c r="C26" s="75">
        <v>11930</v>
      </c>
      <c r="D26" s="72">
        <v>12975314.42</v>
      </c>
    </row>
    <row r="27" spans="2:4" x14ac:dyDescent="0.4">
      <c r="B27" s="69">
        <v>45444</v>
      </c>
      <c r="C27" s="77">
        <v>17217</v>
      </c>
      <c r="D27" s="70">
        <v>5555459.8300000001</v>
      </c>
    </row>
    <row r="28" spans="2:4" x14ac:dyDescent="0.4">
      <c r="B28" s="71">
        <v>45474</v>
      </c>
      <c r="C28" s="75">
        <v>20207</v>
      </c>
      <c r="D28" s="72">
        <v>6218191.9900000002</v>
      </c>
    </row>
    <row r="29" spans="2:4" x14ac:dyDescent="0.4">
      <c r="B29" s="69">
        <v>45505</v>
      </c>
      <c r="C29" s="77">
        <v>32926</v>
      </c>
      <c r="D29" s="70">
        <v>13080319.02</v>
      </c>
    </row>
    <row r="30" spans="2:4" x14ac:dyDescent="0.4">
      <c r="B30" s="71">
        <v>45536</v>
      </c>
      <c r="C30" s="75">
        <v>24945</v>
      </c>
      <c r="D30" s="72">
        <v>8796394.1300000008</v>
      </c>
    </row>
    <row r="31" spans="2:4" x14ac:dyDescent="0.4">
      <c r="B31" s="69">
        <v>45566</v>
      </c>
      <c r="C31" s="77">
        <v>62174</v>
      </c>
      <c r="D31" s="70">
        <v>19788478.050000001</v>
      </c>
    </row>
    <row r="32" spans="2:4" x14ac:dyDescent="0.4">
      <c r="B32" s="71">
        <v>45597</v>
      </c>
      <c r="C32" s="75">
        <v>66892</v>
      </c>
      <c r="D32" s="72">
        <v>20422969.850000001</v>
      </c>
    </row>
    <row r="33" spans="2:4" x14ac:dyDescent="0.4">
      <c r="B33" s="69">
        <v>45627</v>
      </c>
      <c r="C33" s="77">
        <v>74123</v>
      </c>
      <c r="D33" s="70">
        <v>18514726.57</v>
      </c>
    </row>
    <row r="34" spans="2:4" x14ac:dyDescent="0.4">
      <c r="B34" s="71">
        <v>45658</v>
      </c>
      <c r="C34" s="75">
        <v>68190</v>
      </c>
      <c r="D34" s="72">
        <v>13184953.560000001</v>
      </c>
    </row>
    <row r="35" spans="2:4" x14ac:dyDescent="0.4">
      <c r="B35" s="69">
        <v>45689</v>
      </c>
      <c r="C35" s="77">
        <v>51215</v>
      </c>
      <c r="D35" s="70">
        <v>11609432.02</v>
      </c>
    </row>
    <row r="36" spans="2:4" x14ac:dyDescent="0.4">
      <c r="B36" s="71">
        <v>45717</v>
      </c>
      <c r="C36" s="75">
        <v>69228</v>
      </c>
      <c r="D36" s="72">
        <v>15706009.470000001</v>
      </c>
    </row>
    <row r="37" spans="2:4" x14ac:dyDescent="0.4">
      <c r="B37" s="69">
        <v>45748</v>
      </c>
      <c r="C37" s="77">
        <v>72433</v>
      </c>
      <c r="D37" s="70">
        <v>12022931.82</v>
      </c>
    </row>
    <row r="38" spans="2:4" x14ac:dyDescent="0.4">
      <c r="B38" s="71">
        <v>45778</v>
      </c>
      <c r="C38" s="75">
        <v>83009</v>
      </c>
      <c r="D38" s="72">
        <v>13272228.359999999</v>
      </c>
    </row>
    <row r="39" spans="2:4" x14ac:dyDescent="0.4">
      <c r="B39" s="69">
        <v>45809</v>
      </c>
      <c r="C39" s="77">
        <v>92456</v>
      </c>
      <c r="D39" s="70">
        <v>17873146.289999999</v>
      </c>
    </row>
    <row r="40" spans="2:4" x14ac:dyDescent="0.4">
      <c r="B40" s="71">
        <v>45839</v>
      </c>
      <c r="C40" s="75">
        <v>70989</v>
      </c>
      <c r="D40" s="72">
        <v>14392646.609999999</v>
      </c>
    </row>
    <row r="41" spans="2:4" x14ac:dyDescent="0.4">
      <c r="B41" s="69">
        <v>45870</v>
      </c>
      <c r="C41" s="77">
        <v>111062</v>
      </c>
      <c r="D41" s="70">
        <v>17707673.18</v>
      </c>
    </row>
    <row r="42" spans="2:4" x14ac:dyDescent="0.4">
      <c r="B42" s="71">
        <v>45901</v>
      </c>
      <c r="C42" s="75">
        <v>91945</v>
      </c>
      <c r="D42" s="72">
        <v>14768218.48</v>
      </c>
    </row>
    <row r="43" spans="2:4" x14ac:dyDescent="0.4">
      <c r="B43" s="69">
        <v>45931</v>
      </c>
      <c r="C43" s="77">
        <v>93249</v>
      </c>
      <c r="D43" s="70">
        <v>15875578.16</v>
      </c>
    </row>
    <row r="44" spans="2:4" x14ac:dyDescent="0.4">
      <c r="B44" s="71">
        <v>45962</v>
      </c>
      <c r="C44" s="75">
        <v>118664</v>
      </c>
      <c r="D44" s="72">
        <v>10519424.82</v>
      </c>
    </row>
    <row r="45" spans="2:4" x14ac:dyDescent="0.4">
      <c r="B45" s="69">
        <v>45992</v>
      </c>
      <c r="C45" s="77">
        <v>152707</v>
      </c>
      <c r="D45" s="70">
        <v>16792279.280000001</v>
      </c>
    </row>
    <row r="46" spans="2:4" x14ac:dyDescent="0.4">
      <c r="B46" s="71">
        <v>46023</v>
      </c>
      <c r="C46" s="75">
        <v>232967</v>
      </c>
      <c r="D46" s="72">
        <v>19740784.079999998</v>
      </c>
    </row>
    <row r="47" spans="2:4" x14ac:dyDescent="0.4">
      <c r="B47" s="69">
        <v>46054</v>
      </c>
      <c r="C47" s="77">
        <v>111736</v>
      </c>
      <c r="D47" s="70">
        <v>19248259.780000001</v>
      </c>
    </row>
    <row r="48" spans="2:4" x14ac:dyDescent="0.4">
      <c r="B48" s="162" t="s">
        <v>130</v>
      </c>
    </row>
  </sheetData>
  <mergeCells count="2">
    <mergeCell ref="B5:D5"/>
    <mergeCell ref="B2:D2"/>
  </mergeCells>
  <hyperlinks>
    <hyperlink ref="B48" r:id="rId1" display="https://bvmf.bmfbovespa.com.br/SIG/FormConsultaHistorico.asp?strTipoResumo=HISTORICO&amp;strSocEmissora=LIFE&amp;strDtReferencia=01-2025&amp;strIdioma=P" xr:uid="{30CDA0B3-A2D8-4F14-ACB7-338365AADCDF}"/>
  </hyperlinks>
  <pageMargins left="0.511811024" right="0.511811024" top="0.78740157499999996" bottom="0.78740157499999996" header="0.31496062000000002" footer="0.31496062000000002"/>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dimension ref="B1:S55"/>
  <sheetViews>
    <sheetView showGridLines="0" zoomScale="72" zoomScaleNormal="72" workbookViewId="0">
      <selection activeCell="A7" sqref="A7"/>
    </sheetView>
  </sheetViews>
  <sheetFormatPr defaultRowHeight="14.5" x14ac:dyDescent="0.35"/>
  <cols>
    <col min="1" max="1" width="15.1796875" customWidth="1"/>
    <col min="2" max="2" width="13" customWidth="1"/>
    <col min="3" max="3" width="16.08984375" customWidth="1"/>
    <col min="6" max="6" width="11.81640625" bestFit="1" customWidth="1"/>
    <col min="7" max="8" width="15.81640625" bestFit="1" customWidth="1"/>
    <col min="13" max="13" width="8.81640625" customWidth="1"/>
    <col min="14" max="14" width="11.81640625" bestFit="1" customWidth="1"/>
    <col min="15" max="15" width="15.81640625" bestFit="1" customWidth="1"/>
  </cols>
  <sheetData>
    <row r="1" spans="2:19" s="41" customFormat="1" ht="13.5" customHeight="1" x14ac:dyDescent="0.35"/>
    <row r="2" spans="2:19" s="41" customFormat="1" x14ac:dyDescent="0.35">
      <c r="B2" s="180" t="s">
        <v>76</v>
      </c>
      <c r="C2" s="181"/>
      <c r="D2" s="181"/>
    </row>
    <row r="3" spans="2:19" s="41" customFormat="1" x14ac:dyDescent="0.35">
      <c r="B3" s="181"/>
      <c r="C3" s="181"/>
      <c r="D3" s="181"/>
    </row>
    <row r="4" spans="2:19" s="41" customFormat="1" ht="14.4" customHeight="1" x14ac:dyDescent="0.35">
      <c r="E4" s="64"/>
    </row>
    <row r="5" spans="2:19" ht="14.4" customHeight="1" x14ac:dyDescent="0.4">
      <c r="B5" s="1"/>
      <c r="C5" s="1"/>
      <c r="D5" s="1"/>
      <c r="E5" s="65"/>
      <c r="F5" s="1"/>
      <c r="G5" s="1"/>
      <c r="H5" s="1"/>
      <c r="I5" s="1"/>
      <c r="J5" s="1"/>
      <c r="K5" s="1"/>
      <c r="L5" s="1"/>
      <c r="M5" s="1"/>
      <c r="N5" s="1"/>
      <c r="O5" s="1"/>
      <c r="P5" s="1"/>
    </row>
    <row r="6" spans="2:19" ht="19.5" x14ac:dyDescent="0.4">
      <c r="B6" s="179" t="s">
        <v>75</v>
      </c>
      <c r="C6" s="179"/>
      <c r="D6" s="1"/>
      <c r="E6" s="66"/>
      <c r="F6" s="1"/>
      <c r="G6" s="1"/>
      <c r="H6" s="1"/>
      <c r="I6" s="1"/>
      <c r="J6" s="1"/>
      <c r="K6" s="1"/>
      <c r="L6" s="1"/>
      <c r="M6" s="1"/>
      <c r="N6" s="1"/>
      <c r="O6" s="1"/>
      <c r="P6" s="1"/>
    </row>
    <row r="7" spans="2:19" ht="28.75" customHeight="1" x14ac:dyDescent="0.4">
      <c r="B7" s="80" t="s">
        <v>67</v>
      </c>
      <c r="C7" s="81" t="s">
        <v>76</v>
      </c>
      <c r="D7" s="1"/>
      <c r="E7" s="1"/>
      <c r="F7" s="1"/>
      <c r="G7" s="1"/>
      <c r="H7" s="1"/>
      <c r="I7" s="1"/>
      <c r="J7" s="1"/>
      <c r="K7" s="1"/>
      <c r="L7" s="1"/>
      <c r="M7" s="1"/>
      <c r="N7" s="1"/>
      <c r="O7" s="1"/>
      <c r="P7" s="1"/>
    </row>
    <row r="8" spans="2:19" ht="18.5" x14ac:dyDescent="0.5">
      <c r="B8" s="85">
        <v>44621</v>
      </c>
      <c r="C8" s="82">
        <v>3</v>
      </c>
      <c r="D8" s="1"/>
      <c r="E8" s="66"/>
      <c r="F8" s="1"/>
      <c r="G8" s="1"/>
      <c r="H8" s="1"/>
      <c r="I8" s="1"/>
      <c r="J8" s="1"/>
      <c r="K8" s="1"/>
      <c r="L8" s="1"/>
      <c r="M8" s="1"/>
      <c r="N8" s="1"/>
      <c r="O8" s="1"/>
      <c r="P8" s="1"/>
    </row>
    <row r="9" spans="2:19" ht="18.5" x14ac:dyDescent="0.5">
      <c r="B9" s="86">
        <v>44652</v>
      </c>
      <c r="C9" s="83">
        <v>3</v>
      </c>
      <c r="D9" s="1"/>
      <c r="E9" s="1"/>
      <c r="F9" s="1"/>
      <c r="G9" s="1"/>
      <c r="H9" s="1"/>
      <c r="I9" s="1"/>
      <c r="J9" s="1"/>
      <c r="K9" s="1"/>
      <c r="L9" s="1"/>
      <c r="M9" s="1"/>
      <c r="N9" s="1"/>
      <c r="O9" s="1"/>
      <c r="P9" s="1"/>
    </row>
    <row r="10" spans="2:19" ht="18.5" x14ac:dyDescent="0.5">
      <c r="B10" s="85">
        <v>44682</v>
      </c>
      <c r="C10" s="82">
        <v>74</v>
      </c>
      <c r="D10" s="1"/>
      <c r="E10" s="1"/>
      <c r="F10" s="1"/>
      <c r="G10" s="1"/>
      <c r="H10" s="1"/>
      <c r="I10" s="1"/>
      <c r="J10" s="1"/>
      <c r="K10" s="1"/>
      <c r="L10" s="1"/>
      <c r="M10" s="1"/>
      <c r="N10" s="1"/>
      <c r="O10" s="1"/>
      <c r="P10" s="1"/>
      <c r="S10" s="19"/>
    </row>
    <row r="11" spans="2:19" ht="18.5" x14ac:dyDescent="0.5">
      <c r="B11" s="86">
        <v>44713</v>
      </c>
      <c r="C11" s="83">
        <v>88</v>
      </c>
      <c r="D11" s="1"/>
      <c r="E11" s="1"/>
      <c r="F11" s="1"/>
      <c r="G11" s="1"/>
      <c r="H11" s="1"/>
      <c r="I11" s="1"/>
      <c r="J11" s="1"/>
      <c r="K11" s="1"/>
      <c r="L11" s="1"/>
      <c r="M11" s="1"/>
      <c r="N11" s="1"/>
      <c r="O11" s="1"/>
      <c r="P11" s="1"/>
    </row>
    <row r="12" spans="2:19" ht="18.5" x14ac:dyDescent="0.5">
      <c r="B12" s="85">
        <v>44743</v>
      </c>
      <c r="C12" s="82">
        <v>88</v>
      </c>
      <c r="D12" s="1"/>
      <c r="E12" s="1"/>
      <c r="F12" s="1"/>
      <c r="G12" s="1"/>
      <c r="H12" s="1"/>
      <c r="I12" s="1"/>
      <c r="J12" s="1"/>
      <c r="K12" s="1"/>
      <c r="L12" s="1"/>
      <c r="M12" s="1"/>
      <c r="N12" s="1"/>
      <c r="O12" s="1"/>
      <c r="P12" s="1"/>
    </row>
    <row r="13" spans="2:19" ht="18.5" x14ac:dyDescent="0.5">
      <c r="B13" s="86">
        <v>44774</v>
      </c>
      <c r="C13" s="83">
        <v>88</v>
      </c>
      <c r="D13" s="1"/>
      <c r="E13" s="1"/>
      <c r="F13" s="1"/>
      <c r="G13" s="1"/>
      <c r="H13" s="1"/>
      <c r="I13" s="1"/>
      <c r="J13" s="1"/>
      <c r="K13" s="1"/>
      <c r="L13" s="1"/>
      <c r="M13" s="1"/>
      <c r="N13" s="1"/>
      <c r="O13" s="1"/>
      <c r="P13" s="1"/>
    </row>
    <row r="14" spans="2:19" ht="18.5" x14ac:dyDescent="0.5">
      <c r="B14" s="85">
        <v>44805</v>
      </c>
      <c r="C14" s="82">
        <v>97</v>
      </c>
      <c r="D14" s="1"/>
      <c r="E14" s="1"/>
      <c r="F14" s="1"/>
      <c r="G14" s="1"/>
      <c r="H14" s="1"/>
      <c r="I14" s="1"/>
      <c r="J14" s="1"/>
      <c r="K14" s="1"/>
      <c r="L14" s="1"/>
      <c r="M14" s="1"/>
      <c r="N14" s="1"/>
      <c r="O14" s="1"/>
      <c r="P14" s="1"/>
    </row>
    <row r="15" spans="2:19" ht="18.5" x14ac:dyDescent="0.5">
      <c r="B15" s="86">
        <v>44835</v>
      </c>
      <c r="C15" s="83">
        <v>142</v>
      </c>
      <c r="D15" s="1"/>
      <c r="E15" s="1"/>
      <c r="F15" s="1"/>
      <c r="G15" s="1"/>
      <c r="H15" s="1"/>
      <c r="I15" s="1"/>
      <c r="J15" s="1"/>
      <c r="K15" s="1"/>
      <c r="L15" s="1"/>
      <c r="M15" s="1"/>
      <c r="N15" s="1"/>
      <c r="O15" s="1"/>
      <c r="P15" s="1"/>
    </row>
    <row r="16" spans="2:19" ht="18.5" x14ac:dyDescent="0.5">
      <c r="B16" s="85">
        <v>44866</v>
      </c>
      <c r="C16" s="82">
        <v>706</v>
      </c>
      <c r="D16" s="1"/>
      <c r="E16" s="65"/>
      <c r="F16" s="1"/>
      <c r="G16" s="1"/>
      <c r="H16" s="1"/>
      <c r="I16" s="1"/>
      <c r="J16" s="1"/>
      <c r="K16" s="1"/>
      <c r="L16" s="1"/>
      <c r="M16" s="1"/>
      <c r="N16" s="1"/>
      <c r="O16" s="1"/>
      <c r="P16" s="1"/>
    </row>
    <row r="17" spans="2:16" ht="18.5" x14ac:dyDescent="0.5">
      <c r="B17" s="86">
        <v>44896</v>
      </c>
      <c r="C17" s="83">
        <v>756</v>
      </c>
      <c r="D17" s="1"/>
      <c r="E17" s="1"/>
      <c r="F17" s="1"/>
      <c r="G17" s="1"/>
      <c r="H17" s="1"/>
      <c r="I17" s="1"/>
      <c r="J17" s="1"/>
      <c r="K17" s="1"/>
      <c r="L17" s="1"/>
      <c r="M17" s="1"/>
      <c r="N17" s="1"/>
      <c r="O17" s="1"/>
      <c r="P17" s="1"/>
    </row>
    <row r="18" spans="2:16" ht="18.5" x14ac:dyDescent="0.5">
      <c r="B18" s="85">
        <v>44927</v>
      </c>
      <c r="C18" s="82">
        <v>846</v>
      </c>
      <c r="D18" s="1"/>
      <c r="E18" s="1"/>
      <c r="F18" s="1"/>
      <c r="G18" s="1"/>
      <c r="H18" s="1"/>
      <c r="I18" s="1"/>
      <c r="J18" s="1"/>
      <c r="K18" s="1"/>
      <c r="L18" s="1"/>
      <c r="M18" s="1"/>
      <c r="N18" s="1"/>
      <c r="O18" s="1"/>
      <c r="P18" s="1"/>
    </row>
    <row r="19" spans="2:16" ht="18.5" x14ac:dyDescent="0.5">
      <c r="B19" s="86">
        <v>44958</v>
      </c>
      <c r="C19" s="83">
        <v>922</v>
      </c>
      <c r="D19" s="1"/>
      <c r="E19" s="1"/>
      <c r="F19" s="1"/>
      <c r="G19" s="1"/>
      <c r="H19" s="1"/>
      <c r="I19" s="1"/>
      <c r="J19" s="1"/>
      <c r="K19" s="1"/>
      <c r="L19" s="1"/>
      <c r="M19" s="1"/>
      <c r="N19" s="1"/>
      <c r="O19" s="1"/>
      <c r="P19" s="1"/>
    </row>
    <row r="20" spans="2:16" ht="18.5" x14ac:dyDescent="0.5">
      <c r="B20" s="85">
        <v>44986</v>
      </c>
      <c r="C20" s="82">
        <v>1056</v>
      </c>
      <c r="D20" s="1"/>
      <c r="E20" s="1"/>
      <c r="F20" s="1"/>
      <c r="G20" s="1"/>
      <c r="H20" s="1"/>
      <c r="I20" s="1"/>
      <c r="J20" s="1"/>
      <c r="K20" s="1"/>
      <c r="L20" s="1"/>
      <c r="M20" s="1"/>
      <c r="N20" s="1"/>
      <c r="O20" s="1"/>
      <c r="P20" s="1"/>
    </row>
    <row r="21" spans="2:16" ht="18.5" x14ac:dyDescent="0.5">
      <c r="B21" s="86">
        <v>45017</v>
      </c>
      <c r="C21" s="83">
        <v>1380</v>
      </c>
      <c r="D21" s="1"/>
      <c r="E21" s="1"/>
      <c r="F21" s="1"/>
      <c r="G21" s="1"/>
      <c r="H21" s="1"/>
      <c r="I21" s="1"/>
      <c r="J21" s="1"/>
      <c r="K21" s="1"/>
      <c r="L21" s="1"/>
      <c r="M21" s="1"/>
      <c r="N21" s="1"/>
      <c r="O21" s="1"/>
      <c r="P21" s="1"/>
    </row>
    <row r="22" spans="2:16" ht="18.5" x14ac:dyDescent="0.5">
      <c r="B22" s="85">
        <v>45047</v>
      </c>
      <c r="C22" s="82">
        <v>1822</v>
      </c>
      <c r="D22" s="1"/>
      <c r="E22" s="1"/>
      <c r="F22" s="1"/>
      <c r="G22" s="1"/>
      <c r="H22" s="1"/>
      <c r="I22" s="1"/>
      <c r="J22" s="1"/>
      <c r="K22" s="1"/>
      <c r="L22" s="1"/>
      <c r="M22" s="1"/>
      <c r="N22" s="1"/>
      <c r="O22" s="1"/>
      <c r="P22" s="1"/>
    </row>
    <row r="23" spans="2:16" ht="18.5" x14ac:dyDescent="0.5">
      <c r="B23" s="86">
        <v>45078</v>
      </c>
      <c r="C23" s="83">
        <v>2570</v>
      </c>
      <c r="D23" s="1"/>
      <c r="E23" s="1"/>
      <c r="F23" s="1"/>
      <c r="G23" s="1"/>
      <c r="H23" s="1"/>
      <c r="I23" s="1"/>
      <c r="J23" s="1"/>
      <c r="K23" s="1"/>
      <c r="L23" s="1"/>
      <c r="M23" s="1"/>
      <c r="N23" s="1"/>
      <c r="O23" s="1"/>
      <c r="P23" s="1"/>
    </row>
    <row r="24" spans="2:16" ht="18.5" x14ac:dyDescent="0.5">
      <c r="B24" s="85">
        <v>45108</v>
      </c>
      <c r="C24" s="82">
        <v>3507</v>
      </c>
      <c r="D24" s="1"/>
      <c r="E24" s="1"/>
      <c r="F24" s="1"/>
      <c r="G24" s="1"/>
      <c r="H24" s="1"/>
      <c r="I24" s="1"/>
      <c r="J24" s="1"/>
      <c r="K24" s="1"/>
      <c r="L24" s="1"/>
      <c r="M24" s="1"/>
      <c r="N24" s="1"/>
      <c r="O24" s="1"/>
      <c r="P24" s="1"/>
    </row>
    <row r="25" spans="2:16" ht="18.5" x14ac:dyDescent="0.5">
      <c r="B25" s="86">
        <v>45139</v>
      </c>
      <c r="C25" s="83">
        <v>4042</v>
      </c>
      <c r="D25" s="67"/>
      <c r="E25" s="67"/>
      <c r="F25" s="1"/>
      <c r="G25" s="1"/>
      <c r="H25" s="1"/>
      <c r="I25" s="1"/>
      <c r="J25" s="1"/>
      <c r="K25" s="1"/>
      <c r="L25" s="1"/>
      <c r="M25" s="1"/>
      <c r="N25" s="1"/>
      <c r="O25" s="1"/>
      <c r="P25" s="1"/>
    </row>
    <row r="26" spans="2:16" ht="18.5" x14ac:dyDescent="0.5">
      <c r="B26" s="85">
        <v>45170</v>
      </c>
      <c r="C26" s="82">
        <v>4553</v>
      </c>
      <c r="D26" s="67"/>
      <c r="E26" s="67"/>
      <c r="F26" s="1"/>
      <c r="G26" s="1"/>
      <c r="H26" s="1"/>
      <c r="I26" s="1"/>
      <c r="J26" s="1"/>
      <c r="K26" s="1"/>
      <c r="L26" s="1"/>
      <c r="M26" s="1"/>
      <c r="N26" s="1"/>
      <c r="O26" s="1"/>
      <c r="P26" s="1"/>
    </row>
    <row r="27" spans="2:16" ht="18.5" x14ac:dyDescent="0.5">
      <c r="B27" s="86">
        <v>45200</v>
      </c>
      <c r="C27" s="83">
        <v>4949</v>
      </c>
      <c r="D27" s="67"/>
      <c r="E27" s="67"/>
      <c r="F27" s="1"/>
      <c r="G27" s="1"/>
      <c r="H27" s="1"/>
      <c r="I27" s="1"/>
      <c r="J27" s="1"/>
      <c r="K27" s="1"/>
      <c r="L27" s="1"/>
      <c r="M27" s="1"/>
      <c r="N27" s="1"/>
      <c r="O27" s="1"/>
      <c r="P27" s="1"/>
    </row>
    <row r="28" spans="2:16" ht="18.5" x14ac:dyDescent="0.5">
      <c r="B28" s="85">
        <v>45231</v>
      </c>
      <c r="C28" s="82">
        <v>5565</v>
      </c>
      <c r="D28" s="67"/>
      <c r="E28" s="67"/>
      <c r="F28" s="1"/>
      <c r="G28" s="1"/>
      <c r="H28" s="1"/>
      <c r="I28" s="1"/>
      <c r="J28" s="1"/>
      <c r="K28" s="1"/>
      <c r="M28" s="1"/>
      <c r="N28" s="1"/>
      <c r="O28" s="1"/>
      <c r="P28" s="1"/>
    </row>
    <row r="29" spans="2:16" ht="18.5" x14ac:dyDescent="0.5">
      <c r="B29" s="86">
        <v>45261</v>
      </c>
      <c r="C29" s="83">
        <v>6123</v>
      </c>
      <c r="D29" s="67"/>
      <c r="E29" s="67"/>
      <c r="F29" s="1"/>
      <c r="G29" s="1"/>
      <c r="H29" s="1"/>
      <c r="I29" s="1"/>
      <c r="J29" s="1"/>
      <c r="K29" s="1"/>
      <c r="L29" s="1"/>
      <c r="M29" s="1"/>
      <c r="N29" s="1"/>
      <c r="O29" s="1"/>
      <c r="P29" s="1"/>
    </row>
    <row r="30" spans="2:16" ht="18.5" x14ac:dyDescent="0.5">
      <c r="B30" s="85">
        <v>45292</v>
      </c>
      <c r="C30" s="82">
        <v>6850</v>
      </c>
      <c r="D30" s="67"/>
      <c r="E30" s="67"/>
      <c r="F30" s="1"/>
      <c r="G30" s="1"/>
      <c r="H30" s="1"/>
      <c r="I30" s="1"/>
      <c r="J30" s="1"/>
      <c r="K30" s="1"/>
      <c r="L30" s="1"/>
      <c r="M30" s="1"/>
      <c r="N30" s="1"/>
      <c r="O30" s="1"/>
      <c r="P30" s="1"/>
    </row>
    <row r="31" spans="2:16" ht="18.5" x14ac:dyDescent="0.4">
      <c r="B31" s="87">
        <v>45323</v>
      </c>
      <c r="C31" s="84">
        <v>7196</v>
      </c>
      <c r="D31" s="1"/>
      <c r="E31" s="1"/>
      <c r="F31" s="1"/>
      <c r="G31" s="1"/>
      <c r="H31" s="1"/>
      <c r="I31" s="1"/>
      <c r="J31" s="1"/>
      <c r="K31" s="1"/>
      <c r="L31" s="1"/>
      <c r="M31" s="1"/>
      <c r="N31" s="1"/>
      <c r="O31" s="1"/>
      <c r="P31" s="1"/>
    </row>
    <row r="32" spans="2:16" ht="18.5" x14ac:dyDescent="0.5">
      <c r="B32" s="85">
        <v>45352</v>
      </c>
      <c r="C32" s="82">
        <v>7309</v>
      </c>
      <c r="D32" s="1"/>
      <c r="E32" s="1"/>
      <c r="F32" s="1"/>
      <c r="G32" s="1"/>
      <c r="H32" s="1"/>
      <c r="I32" s="1"/>
      <c r="J32" s="1"/>
      <c r="K32" s="1"/>
      <c r="L32" s="1"/>
      <c r="M32" s="1"/>
      <c r="N32" s="1"/>
      <c r="O32" s="1"/>
      <c r="P32" s="1"/>
    </row>
    <row r="33" spans="2:16" ht="18.5" x14ac:dyDescent="0.5">
      <c r="B33" s="86">
        <v>45383</v>
      </c>
      <c r="C33" s="83">
        <v>7579</v>
      </c>
      <c r="D33" s="1"/>
      <c r="E33" s="1"/>
      <c r="F33" s="1"/>
      <c r="G33" s="1"/>
      <c r="H33" s="1"/>
      <c r="I33" s="1"/>
      <c r="J33" s="1"/>
      <c r="K33" s="1"/>
      <c r="L33" s="1"/>
      <c r="M33" s="1"/>
      <c r="N33" s="1"/>
      <c r="O33" s="1"/>
      <c r="P33" s="1"/>
    </row>
    <row r="34" spans="2:16" ht="18.5" x14ac:dyDescent="0.5">
      <c r="B34" s="85">
        <v>45413</v>
      </c>
      <c r="C34" s="82">
        <v>7787</v>
      </c>
    </row>
    <row r="35" spans="2:16" ht="18.5" x14ac:dyDescent="0.5">
      <c r="B35" s="86">
        <v>45444</v>
      </c>
      <c r="C35" s="83">
        <v>9792</v>
      </c>
    </row>
    <row r="36" spans="2:16" ht="18.5" x14ac:dyDescent="0.5">
      <c r="B36" s="85">
        <v>45474</v>
      </c>
      <c r="C36" s="82">
        <v>10783</v>
      </c>
    </row>
    <row r="37" spans="2:16" ht="18.5" x14ac:dyDescent="0.5">
      <c r="B37" s="86">
        <v>45505</v>
      </c>
      <c r="C37" s="83">
        <v>11381</v>
      </c>
    </row>
    <row r="38" spans="2:16" ht="18.5" x14ac:dyDescent="0.5">
      <c r="B38" s="85">
        <v>45536</v>
      </c>
      <c r="C38" s="82">
        <v>11993</v>
      </c>
    </row>
    <row r="39" spans="2:16" ht="18.5" x14ac:dyDescent="0.5">
      <c r="B39" s="86">
        <v>45566</v>
      </c>
      <c r="C39" s="83">
        <v>13038</v>
      </c>
    </row>
    <row r="40" spans="2:16" ht="18.5" x14ac:dyDescent="0.5">
      <c r="B40" s="85">
        <v>45597</v>
      </c>
      <c r="C40" s="82">
        <v>13687</v>
      </c>
    </row>
    <row r="41" spans="2:16" ht="18.5" x14ac:dyDescent="0.5">
      <c r="B41" s="86">
        <v>45627</v>
      </c>
      <c r="C41" s="83">
        <v>13618</v>
      </c>
    </row>
    <row r="42" spans="2:16" ht="18.5" x14ac:dyDescent="0.5">
      <c r="B42" s="85">
        <v>45658</v>
      </c>
      <c r="C42" s="82">
        <v>14266</v>
      </c>
    </row>
    <row r="43" spans="2:16" ht="18.5" x14ac:dyDescent="0.5">
      <c r="B43" s="86">
        <v>45689</v>
      </c>
      <c r="C43" s="83">
        <v>14746</v>
      </c>
    </row>
    <row r="44" spans="2:16" ht="19.25" customHeight="1" x14ac:dyDescent="0.5">
      <c r="B44" s="85">
        <v>45717</v>
      </c>
      <c r="C44" s="82">
        <v>15698</v>
      </c>
    </row>
    <row r="45" spans="2:16" ht="19.25" customHeight="1" x14ac:dyDescent="0.5">
      <c r="B45" s="86">
        <v>45748</v>
      </c>
      <c r="C45" s="83">
        <v>15752</v>
      </c>
    </row>
    <row r="46" spans="2:16" ht="18.5" x14ac:dyDescent="0.5">
      <c r="B46" s="85">
        <v>45778</v>
      </c>
      <c r="C46" s="82">
        <v>15698</v>
      </c>
    </row>
    <row r="47" spans="2:16" ht="18.5" x14ac:dyDescent="0.5">
      <c r="B47" s="86">
        <v>45809</v>
      </c>
      <c r="C47" s="83">
        <v>17134</v>
      </c>
    </row>
    <row r="48" spans="2:16" ht="18.5" x14ac:dyDescent="0.5">
      <c r="B48" s="85">
        <v>45839</v>
      </c>
      <c r="C48" s="82">
        <v>17613</v>
      </c>
    </row>
    <row r="49" spans="2:3" ht="18.5" x14ac:dyDescent="0.5">
      <c r="B49" s="86">
        <v>45870</v>
      </c>
      <c r="C49" s="83">
        <v>18116</v>
      </c>
    </row>
    <row r="50" spans="2:3" ht="18.5" x14ac:dyDescent="0.5">
      <c r="B50" s="85">
        <v>45901</v>
      </c>
      <c r="C50" s="82">
        <v>18532</v>
      </c>
    </row>
    <row r="51" spans="2:3" ht="18.5" x14ac:dyDescent="0.5">
      <c r="B51" s="86">
        <v>45931</v>
      </c>
      <c r="C51" s="83">
        <v>18084</v>
      </c>
    </row>
    <row r="52" spans="2:3" ht="18.5" x14ac:dyDescent="0.5">
      <c r="B52" s="85">
        <v>45962</v>
      </c>
      <c r="C52" s="82">
        <v>18200</v>
      </c>
    </row>
    <row r="53" spans="2:3" ht="18.5" x14ac:dyDescent="0.5">
      <c r="B53" s="86">
        <v>45992</v>
      </c>
      <c r="C53" s="83">
        <v>19078</v>
      </c>
    </row>
    <row r="54" spans="2:3" ht="18.5" x14ac:dyDescent="0.5">
      <c r="B54" s="85">
        <v>46023</v>
      </c>
      <c r="C54" s="82">
        <v>19601</v>
      </c>
    </row>
    <row r="55" spans="2:3" ht="18.5" x14ac:dyDescent="0.5">
      <c r="B55" s="86">
        <v>46054</v>
      </c>
      <c r="C55" s="83">
        <v>19967</v>
      </c>
    </row>
  </sheetData>
  <mergeCells count="2">
    <mergeCell ref="B6:C6"/>
    <mergeCell ref="B2:D3"/>
  </mergeCells>
  <pageMargins left="0.511811024" right="0.511811024" top="0.78740157499999996" bottom="0.78740157499999996" header="0.31496062000000002" footer="0.31496062000000002"/>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BF5AA-36B9-4D0D-8907-CFC7A2C452EF}">
  <sheetPr codeName="Planilha7"/>
  <dimension ref="A1:AZ40"/>
  <sheetViews>
    <sheetView showGridLines="0" zoomScale="75" zoomScaleNormal="75" workbookViewId="0"/>
  </sheetViews>
  <sheetFormatPr defaultColWidth="8.81640625" defaultRowHeight="14.5" x14ac:dyDescent="0.35"/>
  <cols>
    <col min="1" max="1" width="10.453125" bestFit="1" customWidth="1"/>
    <col min="2" max="2" width="48.36328125" bestFit="1" customWidth="1"/>
    <col min="3" max="3" width="18.26953125" bestFit="1" customWidth="1"/>
    <col min="4" max="4" width="18.6328125" bestFit="1" customWidth="1"/>
    <col min="5" max="5" width="17.81640625" bestFit="1" customWidth="1"/>
    <col min="6" max="6" width="18.6328125" bestFit="1" customWidth="1"/>
    <col min="7" max="7" width="27.90625" bestFit="1" customWidth="1"/>
    <col min="8" max="8" width="17.81640625" bestFit="1" customWidth="1"/>
    <col min="9" max="9" width="19.6328125" bestFit="1" customWidth="1"/>
    <col min="10" max="10" width="18.36328125" bestFit="1" customWidth="1"/>
    <col min="11" max="13" width="19.6328125" bestFit="1" customWidth="1"/>
    <col min="14" max="14" width="19.1796875" bestFit="1" customWidth="1"/>
    <col min="15" max="15" width="19.6328125" bestFit="1" customWidth="1"/>
    <col min="16" max="16" width="18.81640625" bestFit="1" customWidth="1"/>
    <col min="17" max="18" width="19.6328125" bestFit="1" customWidth="1"/>
    <col min="19" max="19" width="19.1796875" bestFit="1" customWidth="1"/>
    <col min="20" max="21" width="19.6328125" bestFit="1" customWidth="1"/>
    <col min="22" max="24" width="20" bestFit="1" customWidth="1"/>
    <col min="25" max="25" width="19.1796875" bestFit="1" customWidth="1"/>
    <col min="26" max="32" width="20" bestFit="1" customWidth="1"/>
    <col min="33" max="33" width="21.36328125" bestFit="1" customWidth="1"/>
    <col min="34" max="34" width="19.6328125" bestFit="1" customWidth="1"/>
    <col min="35" max="36" width="19.1796875" bestFit="1" customWidth="1"/>
    <col min="37" max="50" width="19.1796875" customWidth="1"/>
    <col min="51" max="51" width="18.6328125" bestFit="1" customWidth="1"/>
    <col min="52" max="52" width="19.6328125" bestFit="1" customWidth="1"/>
    <col min="53" max="53" width="15.54296875" bestFit="1" customWidth="1"/>
    <col min="54" max="65" width="15.08984375" bestFit="1" customWidth="1"/>
    <col min="68" max="68" width="11.54296875" bestFit="1" customWidth="1"/>
  </cols>
  <sheetData>
    <row r="1" spans="1:51" s="41" customFormat="1" ht="13.5" customHeight="1" x14ac:dyDescent="0.35"/>
    <row r="2" spans="1:51" s="41" customFormat="1" x14ac:dyDescent="0.35">
      <c r="B2" s="180" t="s">
        <v>101</v>
      </c>
      <c r="C2" s="181"/>
      <c r="D2" s="181"/>
    </row>
    <row r="3" spans="1:51" s="41" customFormat="1" x14ac:dyDescent="0.35">
      <c r="B3" s="181"/>
      <c r="C3" s="181"/>
      <c r="D3" s="181"/>
    </row>
    <row r="4" spans="1:51" s="41" customFormat="1" ht="14.4" customHeight="1" thickBot="1" x14ac:dyDescent="0.4">
      <c r="E4" s="64"/>
    </row>
    <row r="5" spans="1:51" ht="16.5" thickBot="1" x14ac:dyDescent="0.45">
      <c r="A5" s="1"/>
      <c r="B5" s="150" t="s">
        <v>126</v>
      </c>
      <c r="C5" s="151">
        <v>44621</v>
      </c>
      <c r="D5" s="151" t="s">
        <v>103</v>
      </c>
      <c r="E5" s="151" t="s">
        <v>104</v>
      </c>
      <c r="F5" s="151">
        <v>44713</v>
      </c>
      <c r="G5" s="151">
        <v>44743</v>
      </c>
      <c r="H5" s="151">
        <v>44774</v>
      </c>
      <c r="I5" s="151">
        <v>44805</v>
      </c>
      <c r="J5" s="151">
        <v>44835</v>
      </c>
      <c r="K5" s="151">
        <v>44866</v>
      </c>
      <c r="L5" s="151">
        <v>44896</v>
      </c>
      <c r="M5" s="151">
        <v>44927</v>
      </c>
      <c r="N5" s="151">
        <v>44958</v>
      </c>
      <c r="O5" s="151">
        <v>44986</v>
      </c>
      <c r="P5" s="151">
        <v>45017</v>
      </c>
      <c r="Q5" s="151">
        <v>45047</v>
      </c>
      <c r="R5" s="151">
        <v>45078</v>
      </c>
      <c r="S5" s="151">
        <v>45108</v>
      </c>
      <c r="T5" s="151" t="s">
        <v>105</v>
      </c>
      <c r="U5" s="151" t="s">
        <v>106</v>
      </c>
      <c r="V5" s="151" t="s">
        <v>107</v>
      </c>
      <c r="W5" s="151" t="s">
        <v>108</v>
      </c>
      <c r="X5" s="151" t="s">
        <v>109</v>
      </c>
      <c r="Y5" s="151" t="s">
        <v>110</v>
      </c>
      <c r="Z5" s="151" t="s">
        <v>111</v>
      </c>
      <c r="AA5" s="151" t="s">
        <v>112</v>
      </c>
      <c r="AB5" s="151" t="s">
        <v>113</v>
      </c>
      <c r="AC5" s="151" t="s">
        <v>114</v>
      </c>
      <c r="AD5" s="152" t="s">
        <v>115</v>
      </c>
      <c r="AE5" s="152" t="s">
        <v>116</v>
      </c>
      <c r="AF5" s="152" t="s">
        <v>117</v>
      </c>
      <c r="AG5" s="152" t="s">
        <v>122</v>
      </c>
      <c r="AH5" s="152" t="s">
        <v>123</v>
      </c>
      <c r="AI5" s="152" t="s">
        <v>125</v>
      </c>
      <c r="AJ5" s="152" t="s">
        <v>127</v>
      </c>
      <c r="AK5" s="152" t="s">
        <v>128</v>
      </c>
      <c r="AL5" s="152" t="s">
        <v>129</v>
      </c>
      <c r="AM5" s="152" t="s">
        <v>133</v>
      </c>
      <c r="AN5" s="152" t="s">
        <v>136</v>
      </c>
      <c r="AO5" s="152" t="s">
        <v>140</v>
      </c>
      <c r="AP5" s="152" t="s">
        <v>146</v>
      </c>
      <c r="AQ5" s="152" t="s">
        <v>148</v>
      </c>
      <c r="AR5" s="152" t="s">
        <v>149</v>
      </c>
      <c r="AS5" s="152" t="s">
        <v>159</v>
      </c>
      <c r="AT5" s="152" t="s">
        <v>177</v>
      </c>
      <c r="AU5" s="152">
        <v>45962</v>
      </c>
      <c r="AV5" s="152" t="s">
        <v>181</v>
      </c>
      <c r="AW5" s="152" t="s">
        <v>190</v>
      </c>
      <c r="AX5" s="152" t="s">
        <v>203</v>
      </c>
      <c r="AY5" s="159" t="s">
        <v>124</v>
      </c>
    </row>
    <row r="6" spans="1:51" ht="16.5" thickBot="1" x14ac:dyDescent="0.45">
      <c r="A6" s="3"/>
      <c r="B6" s="124" t="s">
        <v>118</v>
      </c>
      <c r="C6" s="125">
        <v>1407.27</v>
      </c>
      <c r="D6" s="125">
        <v>626928.26</v>
      </c>
      <c r="E6" s="125">
        <v>791046.40706999903</v>
      </c>
      <c r="F6" s="125">
        <v>863508.2600000262</v>
      </c>
      <c r="G6" s="125">
        <v>880527.29738989798</v>
      </c>
      <c r="H6" s="125">
        <v>891358.33751729794</v>
      </c>
      <c r="I6" s="125">
        <v>1745994.9618711388</v>
      </c>
      <c r="J6" s="125">
        <v>1327691.9650378202</v>
      </c>
      <c r="K6" s="125">
        <v>1497662.186939999</v>
      </c>
      <c r="L6" s="125">
        <v>2093293.8962800074</v>
      </c>
      <c r="M6" s="125">
        <v>3092122.1305083991</v>
      </c>
      <c r="N6" s="125">
        <v>2622478.5099999998</v>
      </c>
      <c r="O6" s="125">
        <v>2945970.6643110993</v>
      </c>
      <c r="P6" s="125">
        <v>2538480.9700498823</v>
      </c>
      <c r="Q6" s="125">
        <v>3692826.1061908011</v>
      </c>
      <c r="R6" s="125">
        <v>2881383.7800000003</v>
      </c>
      <c r="S6" s="125">
        <v>3133909.4800000112</v>
      </c>
      <c r="T6" s="125">
        <v>3445289.3099999996</v>
      </c>
      <c r="U6" s="125">
        <v>3246551.7680496592</v>
      </c>
      <c r="V6" s="125">
        <v>3544977.6049855361</v>
      </c>
      <c r="W6" s="125">
        <v>3633641.3499999996</v>
      </c>
      <c r="X6" s="125">
        <v>2463328.2748716222</v>
      </c>
      <c r="Y6" s="125">
        <v>3035390.6146319644</v>
      </c>
      <c r="Z6" s="125">
        <v>2938430.9560000002</v>
      </c>
      <c r="AA6" s="125">
        <v>3167287.8317758297</v>
      </c>
      <c r="AB6" s="125">
        <v>3068516.2472921521</v>
      </c>
      <c r="AC6" s="125">
        <v>3718001.1889875983</v>
      </c>
      <c r="AD6" s="125">
        <v>2342822.2045487654</v>
      </c>
      <c r="AE6" s="125">
        <v>4273744.9017966958</v>
      </c>
      <c r="AF6" s="125">
        <v>2339531.4084925186</v>
      </c>
      <c r="AG6" s="125">
        <v>3704644.9970798437</v>
      </c>
      <c r="AH6" s="125">
        <v>5546376.5411213664</v>
      </c>
      <c r="AI6" s="125">
        <v>6196481.2741957223</v>
      </c>
      <c r="AJ6" s="125">
        <v>6739003.5674155559</v>
      </c>
      <c r="AK6" s="125">
        <v>4029620.1258113543</v>
      </c>
      <c r="AL6" s="125">
        <v>3592504.2312549967</v>
      </c>
      <c r="AM6" s="125">
        <v>4523281.0684536844</v>
      </c>
      <c r="AN6" s="125">
        <v>5772572.1624876233</v>
      </c>
      <c r="AO6" s="125">
        <v>4777505.0920748478</v>
      </c>
      <c r="AP6" s="125">
        <v>7548789.0749994563</v>
      </c>
      <c r="AQ6" s="125">
        <v>3545964.2374123987</v>
      </c>
      <c r="AR6" s="125">
        <v>3467385.5651478372</v>
      </c>
      <c r="AS6" s="125">
        <v>3880077.7023446499</v>
      </c>
      <c r="AT6" s="125">
        <v>10364733.885064159</v>
      </c>
      <c r="AU6" s="125">
        <v>2467647.7399999998</v>
      </c>
      <c r="AV6" s="125">
        <v>9404652.7699999996</v>
      </c>
      <c r="AW6" s="125">
        <v>3799895.95</v>
      </c>
      <c r="AX6" s="125">
        <v>2618234.75</v>
      </c>
      <c r="AY6" s="126">
        <f t="shared" ref="AY6:AY20" si="0">SUM(C6:AX6)</f>
        <v>164823474.87946221</v>
      </c>
    </row>
    <row r="7" spans="1:51" ht="16" x14ac:dyDescent="0.4">
      <c r="A7" s="1"/>
      <c r="B7" s="128" t="s">
        <v>119</v>
      </c>
      <c r="C7" s="129">
        <v>0</v>
      </c>
      <c r="D7" s="129">
        <v>559667.64</v>
      </c>
      <c r="E7" s="129">
        <v>367264.86</v>
      </c>
      <c r="F7" s="129">
        <v>268732.93</v>
      </c>
      <c r="G7" s="129">
        <v>294695.51748733153</v>
      </c>
      <c r="H7" s="129">
        <v>161664.34045454097</v>
      </c>
      <c r="I7" s="129">
        <v>731519.07097020652</v>
      </c>
      <c r="J7" s="129">
        <v>537280.73794927145</v>
      </c>
      <c r="K7" s="129">
        <v>625107.90382557723</v>
      </c>
      <c r="L7" s="129">
        <v>9695.0499999999993</v>
      </c>
      <c r="M7" s="129">
        <v>1095440.4706203211</v>
      </c>
      <c r="N7" s="129">
        <v>537104.37120000005</v>
      </c>
      <c r="O7" s="129">
        <v>579130.88</v>
      </c>
      <c r="P7" s="129">
        <v>242076.46917040099</v>
      </c>
      <c r="Q7" s="129">
        <v>1278914.3807999999</v>
      </c>
      <c r="R7" s="129">
        <v>446522.92120000004</v>
      </c>
      <c r="S7" s="129">
        <v>592080</v>
      </c>
      <c r="T7" s="129">
        <v>845541.04</v>
      </c>
      <c r="U7" s="129">
        <v>591980.38</v>
      </c>
      <c r="V7" s="129">
        <v>771885</v>
      </c>
      <c r="W7" s="129">
        <v>937829.82</v>
      </c>
      <c r="X7" s="129">
        <v>0</v>
      </c>
      <c r="Y7" s="129">
        <v>620000</v>
      </c>
      <c r="Z7" s="129">
        <v>550000</v>
      </c>
      <c r="AA7" s="129">
        <v>610000</v>
      </c>
      <c r="AB7" s="129">
        <v>960000</v>
      </c>
      <c r="AC7" s="129">
        <v>610000</v>
      </c>
      <c r="AD7" s="129">
        <v>0</v>
      </c>
      <c r="AE7" s="129">
        <v>2100000</v>
      </c>
      <c r="AF7" s="129">
        <v>760000</v>
      </c>
      <c r="AG7" s="129">
        <v>610000</v>
      </c>
      <c r="AH7" s="129">
        <v>1850000</v>
      </c>
      <c r="AI7" s="129">
        <v>2574000</v>
      </c>
      <c r="AJ7" s="129">
        <v>3205000</v>
      </c>
      <c r="AK7" s="129">
        <v>939000</v>
      </c>
      <c r="AL7" s="129">
        <v>640000</v>
      </c>
      <c r="AM7" s="129">
        <v>380000</v>
      </c>
      <c r="AN7" s="129">
        <v>713000</v>
      </c>
      <c r="AO7" s="129">
        <v>749000</v>
      </c>
      <c r="AP7" s="129">
        <v>4738744.18</v>
      </c>
      <c r="AQ7" s="129">
        <v>777300</v>
      </c>
      <c r="AR7" s="129">
        <v>1041985.44</v>
      </c>
      <c r="AS7" s="129">
        <v>1560000</v>
      </c>
      <c r="AT7" s="129">
        <v>7917000</v>
      </c>
      <c r="AU7" s="129">
        <v>800000</v>
      </c>
      <c r="AV7" s="129">
        <v>1530000</v>
      </c>
      <c r="AW7" s="129">
        <v>1181000</v>
      </c>
      <c r="AX7" s="129">
        <v>775000</v>
      </c>
      <c r="AY7" s="164">
        <f t="shared" si="0"/>
        <v>49665163.40367765</v>
      </c>
    </row>
    <row r="8" spans="1:51" ht="16" x14ac:dyDescent="0.4">
      <c r="A8" s="1"/>
      <c r="B8" s="132" t="s">
        <v>83</v>
      </c>
      <c r="C8" s="133">
        <v>0</v>
      </c>
      <c r="D8" s="133">
        <v>559667.64</v>
      </c>
      <c r="E8" s="133">
        <v>367264.86</v>
      </c>
      <c r="F8" s="133">
        <v>268732.93</v>
      </c>
      <c r="G8" s="133">
        <v>294695.51748733153</v>
      </c>
      <c r="H8" s="133">
        <v>161664.34045454097</v>
      </c>
      <c r="I8" s="133">
        <v>731519.07097020652</v>
      </c>
      <c r="J8" s="133">
        <v>537280.73794927145</v>
      </c>
      <c r="K8" s="133">
        <v>625107.90382557723</v>
      </c>
      <c r="L8" s="133">
        <v>9695.0499999999993</v>
      </c>
      <c r="M8" s="133">
        <v>1095440.4706203211</v>
      </c>
      <c r="N8" s="133">
        <v>537104.37120000005</v>
      </c>
      <c r="O8" s="133">
        <v>579130.88</v>
      </c>
      <c r="P8" s="133">
        <v>242076.46917040099</v>
      </c>
      <c r="Q8" s="133">
        <v>1278914.3807999999</v>
      </c>
      <c r="R8" s="133">
        <v>446522.92120000004</v>
      </c>
      <c r="S8" s="133">
        <v>592080</v>
      </c>
      <c r="T8" s="133">
        <v>845541.04</v>
      </c>
      <c r="U8" s="133">
        <v>591980.38</v>
      </c>
      <c r="V8" s="133">
        <v>771885</v>
      </c>
      <c r="W8" s="133">
        <v>937829.82</v>
      </c>
      <c r="X8" s="133">
        <v>0</v>
      </c>
      <c r="Y8" s="133">
        <v>620000</v>
      </c>
      <c r="Z8" s="133">
        <v>550000</v>
      </c>
      <c r="AA8" s="133">
        <v>610000</v>
      </c>
      <c r="AB8" s="133">
        <v>960000</v>
      </c>
      <c r="AC8" s="133">
        <v>610000</v>
      </c>
      <c r="AD8" s="133">
        <v>0</v>
      </c>
      <c r="AE8" s="133">
        <v>2100000</v>
      </c>
      <c r="AF8" s="160">
        <v>760000</v>
      </c>
      <c r="AG8" s="133">
        <v>610000</v>
      </c>
      <c r="AH8" s="133">
        <v>1850000</v>
      </c>
      <c r="AI8" s="133">
        <v>2574000</v>
      </c>
      <c r="AJ8" s="133">
        <v>3205000</v>
      </c>
      <c r="AK8" s="133">
        <v>939000</v>
      </c>
      <c r="AL8" s="133">
        <v>640000</v>
      </c>
      <c r="AM8" s="133">
        <v>380000</v>
      </c>
      <c r="AN8" s="133">
        <v>713000</v>
      </c>
      <c r="AO8" s="133">
        <v>749000</v>
      </c>
      <c r="AP8" s="133">
        <v>4738744.18</v>
      </c>
      <c r="AQ8" s="133">
        <v>777300</v>
      </c>
      <c r="AR8" s="133">
        <v>1041985.44</v>
      </c>
      <c r="AS8" s="133">
        <v>1560000</v>
      </c>
      <c r="AT8" s="133">
        <v>7917000</v>
      </c>
      <c r="AU8" s="133">
        <v>800000</v>
      </c>
      <c r="AV8" s="133">
        <v>1530000</v>
      </c>
      <c r="AW8" s="133">
        <v>1181000</v>
      </c>
      <c r="AX8" s="133">
        <v>775000</v>
      </c>
      <c r="AY8" s="134">
        <f t="shared" si="0"/>
        <v>49665163.40367765</v>
      </c>
    </row>
    <row r="9" spans="1:51" ht="16" x14ac:dyDescent="0.4">
      <c r="A9" s="1"/>
      <c r="B9" s="128" t="s">
        <v>84</v>
      </c>
      <c r="C9" s="129">
        <v>0</v>
      </c>
      <c r="D9" s="129">
        <v>54297.32</v>
      </c>
      <c r="E9" s="129">
        <v>332603.26706999901</v>
      </c>
      <c r="F9" s="129">
        <v>445806.66</v>
      </c>
      <c r="G9" s="129">
        <v>392943.39738992066</v>
      </c>
      <c r="H9" s="129">
        <v>532271.12101730006</v>
      </c>
      <c r="I9" s="129">
        <v>457205.60258031072</v>
      </c>
      <c r="J9" s="129">
        <v>559077.40717783081</v>
      </c>
      <c r="K9" s="129">
        <v>657670.28693999897</v>
      </c>
      <c r="L9" s="129">
        <v>902905.00999999989</v>
      </c>
      <c r="M9" s="129">
        <v>1238069.4277584874</v>
      </c>
      <c r="N9" s="129">
        <v>1242899.3999999999</v>
      </c>
      <c r="O9" s="129">
        <v>1551049.594311099</v>
      </c>
      <c r="P9" s="129">
        <v>1563721.3737698814</v>
      </c>
      <c r="Q9" s="129">
        <v>1870604.5528008011</v>
      </c>
      <c r="R9" s="129">
        <v>1679011.9800000002</v>
      </c>
      <c r="S9" s="129">
        <v>1693594.4800000004</v>
      </c>
      <c r="T9" s="129">
        <v>1794156.5099999998</v>
      </c>
      <c r="U9" s="129">
        <v>1736837.1780496589</v>
      </c>
      <c r="V9" s="129">
        <v>2034140.5449855363</v>
      </c>
      <c r="W9" s="129">
        <v>1977917.2199999997</v>
      </c>
      <c r="X9" s="129">
        <v>1943361.144871623</v>
      </c>
      <c r="Y9" s="129">
        <v>1669282.4926319644</v>
      </c>
      <c r="Z9" s="129">
        <v>1928263.74</v>
      </c>
      <c r="AA9" s="129">
        <v>1834642.7879886343</v>
      </c>
      <c r="AB9" s="129">
        <v>1682408.4282821501</v>
      </c>
      <c r="AC9" s="129">
        <v>2323854.3000000003</v>
      </c>
      <c r="AD9" s="129">
        <v>1541665.0923087683</v>
      </c>
      <c r="AE9" s="129">
        <v>2023452.9812766977</v>
      </c>
      <c r="AF9" s="129">
        <v>1502746.7751625141</v>
      </c>
      <c r="AG9" s="129">
        <v>1738086.7510132182</v>
      </c>
      <c r="AH9" s="129">
        <v>2443101.4767070408</v>
      </c>
      <c r="AI9" s="129">
        <v>3511996.1054457203</v>
      </c>
      <c r="AJ9" s="129">
        <v>3384205.857415556</v>
      </c>
      <c r="AK9" s="129">
        <v>3015134.5458113542</v>
      </c>
      <c r="AL9" s="129">
        <v>2880258.9412549967</v>
      </c>
      <c r="AM9" s="129">
        <v>3329221.4084536843</v>
      </c>
      <c r="AN9" s="129">
        <v>3763033.577217876</v>
      </c>
      <c r="AO9" s="129">
        <v>3055451.1520748474</v>
      </c>
      <c r="AP9" s="129">
        <v>2156210.1149994563</v>
      </c>
      <c r="AQ9" s="129">
        <v>2092991.6774120415</v>
      </c>
      <c r="AR9" s="129">
        <v>1839204.9951478373</v>
      </c>
      <c r="AS9" s="129">
        <v>1736530.6923446502</v>
      </c>
      <c r="AT9" s="129">
        <v>1850364.0040311015</v>
      </c>
      <c r="AU9" s="129">
        <v>1133699.3999999999</v>
      </c>
      <c r="AV9" s="129">
        <v>1107250.778931502</v>
      </c>
      <c r="AW9" s="129">
        <v>2318045.6800000002</v>
      </c>
      <c r="AX9" s="129">
        <v>1627258.49</v>
      </c>
      <c r="AY9" s="130">
        <f t="shared" si="0"/>
        <v>82148505.724634066</v>
      </c>
    </row>
    <row r="10" spans="1:51" ht="16" x14ac:dyDescent="0.4">
      <c r="A10" s="1"/>
      <c r="B10" s="132" t="s">
        <v>85</v>
      </c>
      <c r="C10" s="133">
        <v>0</v>
      </c>
      <c r="D10" s="133">
        <v>0</v>
      </c>
      <c r="E10" s="133">
        <v>87917.26</v>
      </c>
      <c r="F10" s="133">
        <v>256299.11</v>
      </c>
      <c r="G10" s="133">
        <v>286467.82738992001</v>
      </c>
      <c r="H10" s="133">
        <v>389781.98</v>
      </c>
      <c r="I10" s="133">
        <v>414304.9</v>
      </c>
      <c r="J10" s="133">
        <v>530060.41</v>
      </c>
      <c r="K10" s="133">
        <v>571479.67999999993</v>
      </c>
      <c r="L10" s="133">
        <v>604270.85999999987</v>
      </c>
      <c r="M10" s="133">
        <v>920756.23</v>
      </c>
      <c r="N10" s="133">
        <v>1009819.2299999999</v>
      </c>
      <c r="O10" s="133">
        <v>929011.46</v>
      </c>
      <c r="P10" s="133">
        <v>1177407.46</v>
      </c>
      <c r="Q10" s="133">
        <v>1161219.6600000004</v>
      </c>
      <c r="R10" s="133">
        <v>1305553.4800000002</v>
      </c>
      <c r="S10" s="133">
        <v>1575739.1300000004</v>
      </c>
      <c r="T10" s="133">
        <v>1689848.9399999997</v>
      </c>
      <c r="U10" s="133">
        <v>1694833.74</v>
      </c>
      <c r="V10" s="133">
        <v>1698552.63</v>
      </c>
      <c r="W10" s="133">
        <v>1739362.0799999998</v>
      </c>
      <c r="X10" s="133">
        <v>1830229.52</v>
      </c>
      <c r="Y10" s="133">
        <v>1462758.20741235</v>
      </c>
      <c r="Z10" s="133">
        <v>1440022.97</v>
      </c>
      <c r="AA10" s="133">
        <v>1510945.9779223001</v>
      </c>
      <c r="AB10" s="133">
        <v>1445771.5082821501</v>
      </c>
      <c r="AC10" s="133">
        <v>2286803.9500000002</v>
      </c>
      <c r="AD10" s="133">
        <v>1463457.4999999998</v>
      </c>
      <c r="AE10" s="133">
        <v>1454044.22</v>
      </c>
      <c r="AF10" s="133">
        <v>1393200.6021549101</v>
      </c>
      <c r="AG10" s="133">
        <v>1606964.4294119703</v>
      </c>
      <c r="AH10" s="133">
        <v>1957311.25</v>
      </c>
      <c r="AI10" s="133">
        <v>2007865.41</v>
      </c>
      <c r="AJ10" s="133">
        <v>2463756.63</v>
      </c>
      <c r="AK10" s="133">
        <v>2272510.61</v>
      </c>
      <c r="AL10" s="133">
        <v>2546778.0099999998</v>
      </c>
      <c r="AM10" s="133">
        <v>2267891.6599999997</v>
      </c>
      <c r="AN10" s="133">
        <v>2403540.1113189897</v>
      </c>
      <c r="AO10" s="133">
        <v>2260704.7227936299</v>
      </c>
      <c r="AP10" s="133">
        <v>1879530.4500000002</v>
      </c>
      <c r="AQ10" s="133">
        <v>1767693.4000000001</v>
      </c>
      <c r="AR10" s="133">
        <v>1757513.46</v>
      </c>
      <c r="AS10" s="133">
        <v>1659894.0499999998</v>
      </c>
      <c r="AT10" s="133">
        <v>1570577.8200000003</v>
      </c>
      <c r="AU10" s="133">
        <v>1083123.3899999999</v>
      </c>
      <c r="AV10" s="133">
        <v>1055538.0789315021</v>
      </c>
      <c r="AW10" s="133">
        <v>2277945.6800000002</v>
      </c>
      <c r="AX10" s="133">
        <v>1578437.41</v>
      </c>
      <c r="AY10" s="134">
        <f t="shared" si="0"/>
        <v>66747497.095617712</v>
      </c>
    </row>
    <row r="11" spans="1:51" ht="16" x14ac:dyDescent="0.4">
      <c r="A11" s="1"/>
      <c r="B11" s="132" t="s">
        <v>163</v>
      </c>
      <c r="C11" s="133">
        <v>0</v>
      </c>
      <c r="D11" s="133">
        <v>54297.32</v>
      </c>
      <c r="E11" s="133">
        <v>244686.007069999</v>
      </c>
      <c r="F11" s="133">
        <v>189507.55</v>
      </c>
      <c r="G11" s="133">
        <v>106475.57000000065</v>
      </c>
      <c r="H11" s="133">
        <v>142489.14101730002</v>
      </c>
      <c r="I11" s="133">
        <v>42900.702580310688</v>
      </c>
      <c r="J11" s="133">
        <v>29016.997177830832</v>
      </c>
      <c r="K11" s="133">
        <v>86190.606939998994</v>
      </c>
      <c r="L11" s="133">
        <v>298634.15000000002</v>
      </c>
      <c r="M11" s="133">
        <v>317313.19775848754</v>
      </c>
      <c r="N11" s="133">
        <v>233080.17</v>
      </c>
      <c r="O11" s="133">
        <v>622038.13431109919</v>
      </c>
      <c r="P11" s="133">
        <v>386313.91376988153</v>
      </c>
      <c r="Q11" s="133">
        <v>709384.89280080062</v>
      </c>
      <c r="R11" s="133">
        <v>373458.5</v>
      </c>
      <c r="S11" s="133">
        <v>117855.35</v>
      </c>
      <c r="T11" s="133">
        <v>104307.57</v>
      </c>
      <c r="U11" s="133">
        <v>42003.4380496589</v>
      </c>
      <c r="V11" s="133">
        <v>335587.91498553636</v>
      </c>
      <c r="W11" s="133">
        <v>238555.14</v>
      </c>
      <c r="X11" s="133">
        <v>113131.624871623</v>
      </c>
      <c r="Y11" s="133">
        <v>206524.28521961439</v>
      </c>
      <c r="Z11" s="133">
        <v>488240.77</v>
      </c>
      <c r="AA11" s="133">
        <v>323696.8100663342</v>
      </c>
      <c r="AB11" s="133">
        <v>236636.91999999998</v>
      </c>
      <c r="AC11" s="133">
        <v>37050.35</v>
      </c>
      <c r="AD11" s="133">
        <v>78207.592308768537</v>
      </c>
      <c r="AE11" s="133">
        <v>569408.76127669774</v>
      </c>
      <c r="AF11" s="133">
        <v>109546.17300760397</v>
      </c>
      <c r="AG11" s="133">
        <v>131122.32160124788</v>
      </c>
      <c r="AH11" s="133">
        <v>485790.2267070408</v>
      </c>
      <c r="AI11" s="133">
        <v>1504130.6954457201</v>
      </c>
      <c r="AJ11" s="133">
        <v>920449.22741555609</v>
      </c>
      <c r="AK11" s="133">
        <v>742623.93581135431</v>
      </c>
      <c r="AL11" s="133">
        <v>333480.93125499692</v>
      </c>
      <c r="AM11" s="133">
        <v>1061329.7484536846</v>
      </c>
      <c r="AN11" s="133">
        <v>1359493.4658988863</v>
      </c>
      <c r="AO11" s="133">
        <v>794746.42928121751</v>
      </c>
      <c r="AP11" s="133">
        <v>276679.66499945614</v>
      </c>
      <c r="AQ11" s="133">
        <v>325298.27741204138</v>
      </c>
      <c r="AR11" s="133">
        <v>81691.535147837378</v>
      </c>
      <c r="AS11" s="133">
        <v>76636.642344650347</v>
      </c>
      <c r="AT11" s="133">
        <v>279786.18403110123</v>
      </c>
      <c r="AU11" s="133">
        <v>50576.01</v>
      </c>
      <c r="AV11" s="133">
        <v>51712.7</v>
      </c>
      <c r="AW11" s="133">
        <v>40100</v>
      </c>
      <c r="AX11" s="133">
        <v>48821.08</v>
      </c>
      <c r="AY11" s="134">
        <f t="shared" si="0"/>
        <v>15401008.629016334</v>
      </c>
    </row>
    <row r="12" spans="1:51" ht="16" x14ac:dyDescent="0.4">
      <c r="A12" s="1"/>
      <c r="B12" s="128" t="s">
        <v>86</v>
      </c>
      <c r="C12" s="129">
        <v>0</v>
      </c>
      <c r="D12" s="129">
        <v>0</v>
      </c>
      <c r="E12" s="129">
        <v>62735.14</v>
      </c>
      <c r="F12" s="129">
        <v>124954.99</v>
      </c>
      <c r="G12" s="129">
        <v>133304.48251266847</v>
      </c>
      <c r="H12" s="129">
        <v>136991.009545459</v>
      </c>
      <c r="I12" s="129">
        <v>130383.7290297935</v>
      </c>
      <c r="J12" s="129">
        <v>77094.712050728529</v>
      </c>
      <c r="K12" s="129">
        <v>101744.6385744228</v>
      </c>
      <c r="L12" s="129">
        <v>102894.772332621</v>
      </c>
      <c r="M12" s="129">
        <v>104559.52937967885</v>
      </c>
      <c r="N12" s="129">
        <v>110895.62879999998</v>
      </c>
      <c r="O12" s="129">
        <v>154869.12</v>
      </c>
      <c r="P12" s="129">
        <v>67995.630829599002</v>
      </c>
      <c r="Q12" s="129">
        <v>55485.619199999994</v>
      </c>
      <c r="R12" s="129">
        <v>100995.62880000001</v>
      </c>
      <c r="S12" s="129">
        <v>180593.35</v>
      </c>
      <c r="T12" s="129">
        <v>122663.64</v>
      </c>
      <c r="U12" s="129">
        <v>78768.740000000005</v>
      </c>
      <c r="V12" s="129">
        <v>70682.759999999995</v>
      </c>
      <c r="W12" s="129">
        <v>73667.92</v>
      </c>
      <c r="X12" s="129">
        <v>73077.81</v>
      </c>
      <c r="Y12" s="129">
        <v>67198</v>
      </c>
      <c r="Z12" s="129">
        <v>73903.92</v>
      </c>
      <c r="AA12" s="129">
        <v>0</v>
      </c>
      <c r="AB12" s="129">
        <v>73289.759999999995</v>
      </c>
      <c r="AC12" s="129">
        <v>68883.936000000002</v>
      </c>
      <c r="AD12" s="129">
        <v>0</v>
      </c>
      <c r="AE12" s="129">
        <v>0</v>
      </c>
      <c r="AF12" s="129">
        <v>0</v>
      </c>
      <c r="AG12" s="129">
        <v>0</v>
      </c>
      <c r="AH12" s="129">
        <v>0</v>
      </c>
      <c r="AI12" s="129">
        <v>0</v>
      </c>
      <c r="AJ12" s="129">
        <v>0</v>
      </c>
      <c r="AK12" s="129" t="s">
        <v>56</v>
      </c>
      <c r="AL12" s="129" t="s">
        <v>56</v>
      </c>
      <c r="AM12" s="129" t="s">
        <v>56</v>
      </c>
      <c r="AN12" s="129">
        <v>872151.5252697476</v>
      </c>
      <c r="AO12" s="129">
        <f t="shared" ref="AO12:AR12" si="1">+SUM(AO13:AO13)</f>
        <v>0</v>
      </c>
      <c r="AP12" s="129">
        <f t="shared" si="1"/>
        <v>0</v>
      </c>
      <c r="AQ12" s="129">
        <f t="shared" si="1"/>
        <v>0</v>
      </c>
      <c r="AR12" s="129">
        <f t="shared" si="1"/>
        <v>0</v>
      </c>
      <c r="AS12" s="129">
        <v>100670.51</v>
      </c>
      <c r="AT12" s="129">
        <v>93204.611033400011</v>
      </c>
      <c r="AU12" s="129">
        <v>93881.24</v>
      </c>
      <c r="AV12" s="129">
        <v>0</v>
      </c>
      <c r="AW12" s="129">
        <v>0</v>
      </c>
      <c r="AX12" s="129">
        <v>0</v>
      </c>
      <c r="AY12" s="130">
        <f t="shared" si="0"/>
        <v>3507542.3533581188</v>
      </c>
    </row>
    <row r="13" spans="1:51" ht="16" x14ac:dyDescent="0.4">
      <c r="A13" s="1"/>
      <c r="B13" s="132" t="s">
        <v>87</v>
      </c>
      <c r="C13" s="133">
        <v>0</v>
      </c>
      <c r="D13" s="133">
        <v>0</v>
      </c>
      <c r="E13" s="133">
        <v>62735.14</v>
      </c>
      <c r="F13" s="133">
        <v>124954.99</v>
      </c>
      <c r="G13" s="133">
        <v>133304.48251266847</v>
      </c>
      <c r="H13" s="133">
        <v>136991.009545459</v>
      </c>
      <c r="I13" s="133">
        <v>130383.7290297935</v>
      </c>
      <c r="J13" s="133">
        <v>77094.712050728529</v>
      </c>
      <c r="K13" s="133">
        <v>101744.6385744228</v>
      </c>
      <c r="L13" s="133">
        <v>102894.772332621</v>
      </c>
      <c r="M13" s="133">
        <v>104559.52937967885</v>
      </c>
      <c r="N13" s="133">
        <v>110895.62879999998</v>
      </c>
      <c r="O13" s="133">
        <v>154869.12</v>
      </c>
      <c r="P13" s="133">
        <v>67995.630829599002</v>
      </c>
      <c r="Q13" s="133">
        <v>55485.619199999994</v>
      </c>
      <c r="R13" s="133">
        <v>100995.62880000001</v>
      </c>
      <c r="S13" s="133">
        <v>180593.35</v>
      </c>
      <c r="T13" s="133">
        <v>122663.64</v>
      </c>
      <c r="U13" s="133">
        <v>78768.740000000005</v>
      </c>
      <c r="V13" s="133">
        <v>70682.759999999995</v>
      </c>
      <c r="W13" s="133">
        <v>73667.92</v>
      </c>
      <c r="X13" s="133">
        <v>73077.81</v>
      </c>
      <c r="Y13" s="133">
        <v>67198</v>
      </c>
      <c r="Z13" s="133">
        <v>73903.92</v>
      </c>
      <c r="AA13" s="133">
        <v>0</v>
      </c>
      <c r="AB13" s="133">
        <v>73289.759999999995</v>
      </c>
      <c r="AC13" s="133">
        <v>68883.936000000002</v>
      </c>
      <c r="AD13" s="133">
        <v>0</v>
      </c>
      <c r="AE13" s="133">
        <v>0</v>
      </c>
      <c r="AF13" s="133">
        <v>0</v>
      </c>
      <c r="AG13" s="133">
        <v>0</v>
      </c>
      <c r="AH13" s="133">
        <v>0</v>
      </c>
      <c r="AI13" s="133">
        <v>0</v>
      </c>
      <c r="AJ13" s="133">
        <v>0</v>
      </c>
      <c r="AK13" s="133" t="s">
        <v>56</v>
      </c>
      <c r="AL13" s="133" t="s">
        <v>56</v>
      </c>
      <c r="AM13" s="133" t="s">
        <v>56</v>
      </c>
      <c r="AN13" s="133">
        <v>872151.5252697476</v>
      </c>
      <c r="AO13" s="133">
        <v>0</v>
      </c>
      <c r="AP13" s="133">
        <v>0</v>
      </c>
      <c r="AQ13" s="133">
        <v>0</v>
      </c>
      <c r="AR13" s="133">
        <v>0</v>
      </c>
      <c r="AS13" s="133">
        <v>100670.51</v>
      </c>
      <c r="AT13" s="133">
        <v>93204.611033400011</v>
      </c>
      <c r="AU13" s="133">
        <v>93881.24</v>
      </c>
      <c r="AV13" s="133">
        <v>0</v>
      </c>
      <c r="AW13" s="133">
        <v>0</v>
      </c>
      <c r="AX13" s="133">
        <v>0</v>
      </c>
      <c r="AY13" s="134">
        <f t="shared" si="0"/>
        <v>3507542.3533581188</v>
      </c>
    </row>
    <row r="14" spans="1:51" ht="16" x14ac:dyDescent="0.4">
      <c r="A14" s="1"/>
      <c r="B14" s="128" t="s">
        <v>88</v>
      </c>
      <c r="C14" s="129">
        <v>0</v>
      </c>
      <c r="D14" s="129">
        <v>0</v>
      </c>
      <c r="E14" s="129">
        <v>0</v>
      </c>
      <c r="F14" s="129">
        <v>0</v>
      </c>
      <c r="G14" s="129">
        <v>0</v>
      </c>
      <c r="H14" s="129">
        <v>0</v>
      </c>
      <c r="I14" s="129">
        <v>353716.61</v>
      </c>
      <c r="J14" s="129">
        <v>89386.240000000005</v>
      </c>
      <c r="K14" s="129">
        <v>80530.837599999999</v>
      </c>
      <c r="L14" s="129">
        <v>957064.69766737893</v>
      </c>
      <c r="M14" s="129">
        <v>468293.42274999997</v>
      </c>
      <c r="N14" s="129">
        <v>615293.5</v>
      </c>
      <c r="O14" s="129">
        <v>558974.66</v>
      </c>
      <c r="P14" s="129">
        <v>650235.22000000009</v>
      </c>
      <c r="Q14" s="129">
        <v>416702.88</v>
      </c>
      <c r="R14" s="129">
        <v>549192.37</v>
      </c>
      <c r="S14" s="129">
        <v>506956.21000000008</v>
      </c>
      <c r="T14" s="129">
        <v>549171.82000000007</v>
      </c>
      <c r="U14" s="129">
        <v>734657.20000000007</v>
      </c>
      <c r="V14" s="129">
        <v>627701.05000000005</v>
      </c>
      <c r="W14" s="129">
        <v>619053.32999999996</v>
      </c>
      <c r="X14" s="129">
        <v>407781.33999999904</v>
      </c>
      <c r="Y14" s="129">
        <v>624409.78200000001</v>
      </c>
      <c r="Z14" s="129">
        <v>359056.25599999999</v>
      </c>
      <c r="AA14" s="129">
        <v>646342.15378720209</v>
      </c>
      <c r="AB14" s="129">
        <v>265235.92224000097</v>
      </c>
      <c r="AC14" s="129">
        <v>596461.58661760006</v>
      </c>
      <c r="AD14" s="129">
        <v>628365.04639999988</v>
      </c>
      <c r="AE14" s="129">
        <v>0</v>
      </c>
      <c r="AF14" s="129">
        <v>0</v>
      </c>
      <c r="AG14" s="129">
        <v>769469.615626593</v>
      </c>
      <c r="AH14" s="129">
        <v>950387.64942431485</v>
      </c>
      <c r="AI14" s="129">
        <v>0</v>
      </c>
      <c r="AJ14" s="129">
        <v>0</v>
      </c>
      <c r="AK14" s="129" t="s">
        <v>56</v>
      </c>
      <c r="AL14" s="129" t="s">
        <v>56</v>
      </c>
      <c r="AM14" s="129" t="s">
        <v>56</v>
      </c>
      <c r="AN14" s="129" t="s">
        <v>56</v>
      </c>
      <c r="AO14" s="129">
        <v>0</v>
      </c>
      <c r="AP14" s="129">
        <v>0</v>
      </c>
      <c r="AQ14" s="129">
        <v>0</v>
      </c>
      <c r="AR14" s="129">
        <v>0</v>
      </c>
      <c r="AS14" s="129">
        <v>0</v>
      </c>
      <c r="AT14" s="129">
        <v>0</v>
      </c>
      <c r="AU14" s="129">
        <v>0</v>
      </c>
      <c r="AV14" s="129">
        <v>6034548.0610684976</v>
      </c>
      <c r="AW14" s="129">
        <v>0</v>
      </c>
      <c r="AX14" s="129">
        <v>0</v>
      </c>
      <c r="AY14" s="130">
        <f t="shared" si="0"/>
        <v>19058987.461181581</v>
      </c>
    </row>
    <row r="15" spans="1:51" ht="16" x14ac:dyDescent="0.4">
      <c r="A15" s="1"/>
      <c r="B15" s="135" t="s">
        <v>164</v>
      </c>
      <c r="C15" s="136">
        <v>1407.27</v>
      </c>
      <c r="D15" s="136">
        <v>12963.3</v>
      </c>
      <c r="E15" s="136">
        <v>28443.14</v>
      </c>
      <c r="F15" s="136">
        <v>24013.680000026201</v>
      </c>
      <c r="G15" s="136">
        <v>59583.8999999773</v>
      </c>
      <c r="H15" s="136">
        <v>60431.866499998003</v>
      </c>
      <c r="I15" s="136">
        <v>73169.949290827906</v>
      </c>
      <c r="J15" s="136">
        <v>64852.867859989397</v>
      </c>
      <c r="K15" s="136">
        <v>32608.519999999997</v>
      </c>
      <c r="L15" s="136">
        <v>120734.36628000741</v>
      </c>
      <c r="M15" s="136">
        <v>185759.27999991199</v>
      </c>
      <c r="N15" s="136">
        <v>116285.61</v>
      </c>
      <c r="O15" s="136">
        <v>101946.41</v>
      </c>
      <c r="P15" s="136">
        <v>14452.276280000806</v>
      </c>
      <c r="Q15" s="136">
        <v>71118.673390000171</v>
      </c>
      <c r="R15" s="136">
        <v>105660.88</v>
      </c>
      <c r="S15" s="136">
        <v>160685.44000001065</v>
      </c>
      <c r="T15" s="136">
        <v>133756.29999999999</v>
      </c>
      <c r="U15" s="136">
        <v>104308.27</v>
      </c>
      <c r="V15" s="136">
        <v>40568.25</v>
      </c>
      <c r="W15" s="136">
        <v>25173.06</v>
      </c>
      <c r="X15" s="136">
        <v>39107.980000000003</v>
      </c>
      <c r="Y15" s="136">
        <v>54500.34</v>
      </c>
      <c r="Z15" s="136">
        <v>27207.040000000001</v>
      </c>
      <c r="AA15" s="136">
        <v>76302.889999993102</v>
      </c>
      <c r="AB15" s="136">
        <v>87582.136770001103</v>
      </c>
      <c r="AC15" s="136">
        <v>118801.3663699977</v>
      </c>
      <c r="AD15" s="136">
        <v>172792.06583999732</v>
      </c>
      <c r="AE15" s="136">
        <v>150291.92051999809</v>
      </c>
      <c r="AF15" s="136">
        <v>76784.633330004508</v>
      </c>
      <c r="AG15" s="136">
        <v>587088.63044003199</v>
      </c>
      <c r="AH15" s="136">
        <v>302887.41499001102</v>
      </c>
      <c r="AI15" s="136">
        <v>110485.1687500019</v>
      </c>
      <c r="AJ15" s="136">
        <v>149797.71</v>
      </c>
      <c r="AK15" s="136">
        <v>75485.58</v>
      </c>
      <c r="AL15" s="136">
        <v>72245.289999999994</v>
      </c>
      <c r="AM15" s="136">
        <v>814059.65999999992</v>
      </c>
      <c r="AN15" s="136">
        <v>424387.06</v>
      </c>
      <c r="AO15" s="136">
        <v>973053.94000000006</v>
      </c>
      <c r="AP15" s="136">
        <v>653834.78</v>
      </c>
      <c r="AQ15" s="136">
        <v>675672.5600003571</v>
      </c>
      <c r="AR15" s="136">
        <v>586195.13</v>
      </c>
      <c r="AS15" s="136">
        <v>482876.5</v>
      </c>
      <c r="AT15" s="136">
        <v>504165.2699996563</v>
      </c>
      <c r="AU15" s="136">
        <v>440067.1</v>
      </c>
      <c r="AV15" s="136">
        <v>732853.93</v>
      </c>
      <c r="AW15" s="136">
        <v>300850.27</v>
      </c>
      <c r="AX15" s="136">
        <v>215976.26</v>
      </c>
      <c r="AY15" s="137">
        <f t="shared" si="0"/>
        <v>10443275.936610799</v>
      </c>
    </row>
    <row r="16" spans="1:51" ht="16.5" thickBot="1" x14ac:dyDescent="0.45">
      <c r="A16" s="1"/>
      <c r="B16" s="124" t="s">
        <v>89</v>
      </c>
      <c r="C16" s="125">
        <v>-88302.44</v>
      </c>
      <c r="D16" s="125">
        <v>-53532.939999999995</v>
      </c>
      <c r="E16" s="125">
        <v>-51997.84</v>
      </c>
      <c r="F16" s="125">
        <v>-31368.28</v>
      </c>
      <c r="G16" s="125">
        <v>-30765.279999999999</v>
      </c>
      <c r="H16" s="125">
        <v>-31049.200000000001</v>
      </c>
      <c r="I16" s="125">
        <v>-39814.910000000003</v>
      </c>
      <c r="J16" s="125">
        <v>-209158.37</v>
      </c>
      <c r="K16" s="125">
        <v>-122391.88999999998</v>
      </c>
      <c r="L16" s="125">
        <v>-427491.18</v>
      </c>
      <c r="M16" s="125">
        <v>-764707.24999999907</v>
      </c>
      <c r="N16" s="125">
        <v>-311715.31000000006</v>
      </c>
      <c r="O16" s="125">
        <v>-114523.62000000001</v>
      </c>
      <c r="P16" s="125">
        <v>-339532.52</v>
      </c>
      <c r="Q16" s="125">
        <v>-1351528.88</v>
      </c>
      <c r="R16" s="125">
        <v>-220006.8</v>
      </c>
      <c r="S16" s="125">
        <v>-1189271.9518429998</v>
      </c>
      <c r="T16" s="125">
        <v>-247847.61</v>
      </c>
      <c r="U16" s="125">
        <v>-500126.11000000004</v>
      </c>
      <c r="V16" s="125">
        <v>-498125.45</v>
      </c>
      <c r="W16" s="125">
        <v>-289555.81</v>
      </c>
      <c r="X16" s="125">
        <v>-293205.11</v>
      </c>
      <c r="Y16" s="125">
        <v>-293886.64</v>
      </c>
      <c r="Z16" s="125">
        <v>-345274.37</v>
      </c>
      <c r="AA16" s="125">
        <v>-269033.90000000002</v>
      </c>
      <c r="AB16" s="125">
        <v>-394349.29</v>
      </c>
      <c r="AC16" s="125">
        <v>-766867.34</v>
      </c>
      <c r="AD16" s="125">
        <v>-1464294.4550000001</v>
      </c>
      <c r="AE16" s="125">
        <v>-295948.83999999997</v>
      </c>
      <c r="AF16" s="125">
        <v>-333533.39999999997</v>
      </c>
      <c r="AG16" s="125">
        <v>-1118544.6399999999</v>
      </c>
      <c r="AH16" s="125">
        <v>-308632.15000000002</v>
      </c>
      <c r="AI16" s="125">
        <v>-421349.75</v>
      </c>
      <c r="AJ16" s="125">
        <v>-395518.17000000004</v>
      </c>
      <c r="AK16" s="125">
        <v>-445855.18</v>
      </c>
      <c r="AL16" s="125">
        <v>-481214.95</v>
      </c>
      <c r="AM16" s="125">
        <v>-411207.21</v>
      </c>
      <c r="AN16" s="125">
        <v>-1082461.3399999999</v>
      </c>
      <c r="AO16" s="125">
        <v>-487934.88</v>
      </c>
      <c r="AP16" s="125">
        <v>-392330.6</v>
      </c>
      <c r="AQ16" s="125">
        <v>-385723.62</v>
      </c>
      <c r="AR16" s="125">
        <v>-431978.42</v>
      </c>
      <c r="AS16" s="125">
        <v>-2227214.3199999994</v>
      </c>
      <c r="AT16" s="125">
        <v>-604175.23293895321</v>
      </c>
      <c r="AU16" s="125">
        <v>-202894.55000000002</v>
      </c>
      <c r="AV16" s="125">
        <v>-339427.20999999996</v>
      </c>
      <c r="AW16" s="125">
        <v>-439551.16000000003</v>
      </c>
      <c r="AX16" s="125">
        <v>-472641.33999999997</v>
      </c>
      <c r="AY16" s="126">
        <f t="shared" si="0"/>
        <v>-22017861.70978196</v>
      </c>
    </row>
    <row r="17" spans="1:52" ht="16" x14ac:dyDescent="0.4">
      <c r="A17" s="1"/>
      <c r="B17" s="132" t="s">
        <v>90</v>
      </c>
      <c r="C17" s="133">
        <v>0</v>
      </c>
      <c r="D17" s="133">
        <v>-32458.739999999998</v>
      </c>
      <c r="E17" s="133">
        <v>-16983.2</v>
      </c>
      <c r="F17" s="133">
        <v>-19019.759999999998</v>
      </c>
      <c r="G17" s="133">
        <v>-29794.55</v>
      </c>
      <c r="H17" s="133">
        <v>-29754.799999999999</v>
      </c>
      <c r="I17" s="133">
        <v>-32433.57</v>
      </c>
      <c r="J17" s="133">
        <v>-37673.379999999997</v>
      </c>
      <c r="K17" s="133">
        <v>-78680.349999999991</v>
      </c>
      <c r="L17" s="133">
        <v>-402523.94</v>
      </c>
      <c r="M17" s="133">
        <v>-155031.18</v>
      </c>
      <c r="N17" s="133">
        <v>-292546.66000000003</v>
      </c>
      <c r="O17" s="133">
        <v>-101651.91</v>
      </c>
      <c r="P17" s="133">
        <v>-223131.94</v>
      </c>
      <c r="Q17" s="133">
        <v>-176758.30000000002</v>
      </c>
      <c r="R17" s="133">
        <v>-216489.75</v>
      </c>
      <c r="S17" s="133">
        <v>-207373.27000000002</v>
      </c>
      <c r="T17" s="133">
        <v>-244070.15999999997</v>
      </c>
      <c r="U17" s="133">
        <v>-292480.76000000007</v>
      </c>
      <c r="V17" s="133">
        <v>-256031.11000000002</v>
      </c>
      <c r="W17" s="133">
        <v>-268342.55</v>
      </c>
      <c r="X17" s="133">
        <v>-257623.27000000002</v>
      </c>
      <c r="Y17" s="133">
        <v>-257749.44</v>
      </c>
      <c r="Z17" s="133">
        <v>-282723.05</v>
      </c>
      <c r="AA17" s="133">
        <v>-248901.65</v>
      </c>
      <c r="AB17" s="133">
        <v>-269176.74</v>
      </c>
      <c r="AC17" s="133">
        <v>-294824.82</v>
      </c>
      <c r="AD17" s="133">
        <v>-282473.78999999998</v>
      </c>
      <c r="AE17" s="133">
        <v>-270930.71999999997</v>
      </c>
      <c r="AF17" s="133">
        <v>-308225.73</v>
      </c>
      <c r="AG17" s="133">
        <v>-284058.45</v>
      </c>
      <c r="AH17" s="133">
        <v>-269923.43</v>
      </c>
      <c r="AI17" s="133">
        <v>-383228.98</v>
      </c>
      <c r="AJ17" s="133">
        <v>-358123.26</v>
      </c>
      <c r="AK17" s="133">
        <v>-391112.33</v>
      </c>
      <c r="AL17" s="133">
        <v>-407903.69</v>
      </c>
      <c r="AM17" s="133">
        <v>-373150.2</v>
      </c>
      <c r="AN17" s="133">
        <v>-309432.46999999997</v>
      </c>
      <c r="AO17" s="133">
        <v>-334926.64</v>
      </c>
      <c r="AP17" s="133">
        <v>-350726.47</v>
      </c>
      <c r="AQ17" s="133">
        <v>-335381.58</v>
      </c>
      <c r="AR17" s="133">
        <v>-390389.70999999996</v>
      </c>
      <c r="AS17" s="133">
        <v>-340459.72000000003</v>
      </c>
      <c r="AT17" s="133">
        <v>-348548.71</v>
      </c>
      <c r="AU17" s="133">
        <v>-162469.92000000001</v>
      </c>
      <c r="AV17" s="133">
        <v>-298165.84999999998</v>
      </c>
      <c r="AW17" s="133">
        <v>-371641.88</v>
      </c>
      <c r="AX17" s="133">
        <v>-387471.94</v>
      </c>
      <c r="AY17" s="137">
        <f t="shared" si="0"/>
        <v>-11682974.320000002</v>
      </c>
    </row>
    <row r="18" spans="1:52" ht="16" x14ac:dyDescent="0.4">
      <c r="A18" s="1"/>
      <c r="B18" s="132" t="s">
        <v>91</v>
      </c>
      <c r="C18" s="133">
        <v>0</v>
      </c>
      <c r="D18" s="133">
        <v>0</v>
      </c>
      <c r="E18" s="133">
        <v>0</v>
      </c>
      <c r="F18" s="133">
        <v>0</v>
      </c>
      <c r="G18" s="133">
        <v>0</v>
      </c>
      <c r="H18" s="133">
        <v>0</v>
      </c>
      <c r="I18" s="133">
        <v>0</v>
      </c>
      <c r="J18" s="133">
        <v>0</v>
      </c>
      <c r="K18" s="133">
        <v>0</v>
      </c>
      <c r="L18" s="133">
        <v>0</v>
      </c>
      <c r="M18" s="133">
        <v>-580273.75</v>
      </c>
      <c r="N18" s="133">
        <v>0</v>
      </c>
      <c r="O18" s="133">
        <v>0</v>
      </c>
      <c r="P18" s="133">
        <v>0</v>
      </c>
      <c r="Q18" s="133">
        <v>-999684.22</v>
      </c>
      <c r="R18" s="133">
        <v>0</v>
      </c>
      <c r="S18" s="133">
        <v>-932287.61</v>
      </c>
      <c r="T18" s="133">
        <v>0</v>
      </c>
      <c r="U18" s="133">
        <v>0</v>
      </c>
      <c r="V18" s="133">
        <v>0</v>
      </c>
      <c r="W18" s="133">
        <v>0</v>
      </c>
      <c r="X18" s="133">
        <v>0</v>
      </c>
      <c r="Y18" s="133">
        <v>0</v>
      </c>
      <c r="Z18" s="133">
        <v>0</v>
      </c>
      <c r="AA18" s="133">
        <v>0</v>
      </c>
      <c r="AB18" s="133">
        <v>0</v>
      </c>
      <c r="AC18" s="133">
        <v>0</v>
      </c>
      <c r="AD18" s="133">
        <v>-1140804.68</v>
      </c>
      <c r="AE18" s="133">
        <v>0</v>
      </c>
      <c r="AF18" s="133">
        <v>0</v>
      </c>
      <c r="AG18" s="133">
        <v>-762572.04</v>
      </c>
      <c r="AH18" s="133">
        <v>0</v>
      </c>
      <c r="AI18" s="133">
        <v>0</v>
      </c>
      <c r="AJ18" s="133">
        <v>0</v>
      </c>
      <c r="AK18" s="133" t="s">
        <v>56</v>
      </c>
      <c r="AL18" s="133">
        <v>0</v>
      </c>
      <c r="AM18" s="133">
        <v>0</v>
      </c>
      <c r="AN18" s="133">
        <v>-730167.45</v>
      </c>
      <c r="AO18" s="133">
        <v>0</v>
      </c>
      <c r="AP18" s="133">
        <v>0</v>
      </c>
      <c r="AQ18" s="133">
        <v>0</v>
      </c>
      <c r="AR18" s="133">
        <v>0</v>
      </c>
      <c r="AS18" s="133">
        <v>-1848511.3</v>
      </c>
      <c r="AT18" s="133">
        <v>0</v>
      </c>
      <c r="AU18" s="133">
        <v>0</v>
      </c>
      <c r="AV18" s="133">
        <v>0</v>
      </c>
      <c r="AW18" s="133">
        <v>0</v>
      </c>
      <c r="AX18" s="133">
        <v>0</v>
      </c>
      <c r="AY18" s="137">
        <f t="shared" si="0"/>
        <v>-6994301.0499999998</v>
      </c>
    </row>
    <row r="19" spans="1:52" ht="16" x14ac:dyDescent="0.4">
      <c r="A19" s="1"/>
      <c r="B19" s="132" t="s">
        <v>92</v>
      </c>
      <c r="C19" s="133">
        <v>-88302.44</v>
      </c>
      <c r="D19" s="133">
        <v>-21074.199999999997</v>
      </c>
      <c r="E19" s="133">
        <v>-35014.639999999999</v>
      </c>
      <c r="F19" s="133">
        <v>-12348.52</v>
      </c>
      <c r="G19" s="133">
        <v>-970.73</v>
      </c>
      <c r="H19" s="133">
        <v>-1294.4000000000001</v>
      </c>
      <c r="I19" s="133">
        <v>-7381.34</v>
      </c>
      <c r="J19" s="133">
        <v>-171484.99</v>
      </c>
      <c r="K19" s="133">
        <v>-43711.54</v>
      </c>
      <c r="L19" s="133">
        <v>-24967.24</v>
      </c>
      <c r="M19" s="133">
        <v>-29402.319999999134</v>
      </c>
      <c r="N19" s="133">
        <v>-19168.650000000001</v>
      </c>
      <c r="O19" s="133">
        <v>-12871.710000000001</v>
      </c>
      <c r="P19" s="133">
        <v>-116400.58</v>
      </c>
      <c r="Q19" s="133">
        <v>-175086.35999999996</v>
      </c>
      <c r="R19" s="133">
        <v>-3517.05</v>
      </c>
      <c r="S19" s="133">
        <v>-49611.071842999998</v>
      </c>
      <c r="T19" s="133">
        <v>-3777.45</v>
      </c>
      <c r="U19" s="133">
        <v>-207645.34999999998</v>
      </c>
      <c r="V19" s="133">
        <v>-242094.34</v>
      </c>
      <c r="W19" s="133">
        <v>-21213.26</v>
      </c>
      <c r="X19" s="133">
        <v>-35581.839999999997</v>
      </c>
      <c r="Y19" s="133">
        <v>-36137.200000000004</v>
      </c>
      <c r="Z19" s="133">
        <v>-62551.319999999992</v>
      </c>
      <c r="AA19" s="133">
        <v>-20132.25</v>
      </c>
      <c r="AB19" s="133">
        <v>-125172.54999999999</v>
      </c>
      <c r="AC19" s="133">
        <v>-472042.51999999996</v>
      </c>
      <c r="AD19" s="133">
        <v>-41015.985000000001</v>
      </c>
      <c r="AE19" s="133">
        <v>-25018.12</v>
      </c>
      <c r="AF19" s="133">
        <v>-25307.67</v>
      </c>
      <c r="AG19" s="133">
        <v>-71914.149999999994</v>
      </c>
      <c r="AH19" s="133">
        <v>-38708.720000000001</v>
      </c>
      <c r="AI19" s="133">
        <v>-38120.769999999997</v>
      </c>
      <c r="AJ19" s="133">
        <v>-37394.910000000003</v>
      </c>
      <c r="AK19" s="133">
        <v>-54742.85</v>
      </c>
      <c r="AL19" s="133">
        <v>-73311.259999999995</v>
      </c>
      <c r="AM19" s="133">
        <v>-38057.01</v>
      </c>
      <c r="AN19" s="133">
        <v>-42861.42</v>
      </c>
      <c r="AO19" s="133">
        <v>-153008.24000000002</v>
      </c>
      <c r="AP19" s="133">
        <v>-41604.129999999997</v>
      </c>
      <c r="AQ19" s="133">
        <v>-50342.039999999979</v>
      </c>
      <c r="AR19" s="133">
        <v>-41588.710000000021</v>
      </c>
      <c r="AS19" s="133">
        <v>-38243.299999999348</v>
      </c>
      <c r="AT19" s="133">
        <v>-255626.52293895319</v>
      </c>
      <c r="AU19" s="133">
        <v>-40424.629999999997</v>
      </c>
      <c r="AV19" s="133">
        <v>-41261.360000000001</v>
      </c>
      <c r="AW19" s="133">
        <v>-67909.279999999999</v>
      </c>
      <c r="AX19" s="133">
        <v>-85169.4</v>
      </c>
      <c r="AY19" s="137">
        <f t="shared" si="0"/>
        <v>-3340586.3397819512</v>
      </c>
    </row>
    <row r="20" spans="1:52" ht="16" x14ac:dyDescent="0.4">
      <c r="A20" s="1"/>
      <c r="B20" s="132" t="s">
        <v>93</v>
      </c>
      <c r="C20" s="133">
        <v>0</v>
      </c>
      <c r="D20" s="133">
        <v>0</v>
      </c>
      <c r="E20" s="133">
        <v>0</v>
      </c>
      <c r="F20" s="133">
        <v>0</v>
      </c>
      <c r="G20" s="133">
        <v>0</v>
      </c>
      <c r="H20" s="133">
        <v>0</v>
      </c>
      <c r="I20" s="133">
        <v>0</v>
      </c>
      <c r="J20" s="133">
        <v>-612045.02</v>
      </c>
      <c r="K20" s="133">
        <v>-250380</v>
      </c>
      <c r="L20" s="133">
        <v>-250380</v>
      </c>
      <c r="M20" s="133">
        <v>-1061619.19</v>
      </c>
      <c r="N20" s="133">
        <v>0</v>
      </c>
      <c r="O20" s="133">
        <v>-52234.3</v>
      </c>
      <c r="P20" s="133">
        <v>-194522.17</v>
      </c>
      <c r="Q20" s="133">
        <v>0</v>
      </c>
      <c r="R20" s="133">
        <v>-94734.3</v>
      </c>
      <c r="S20" s="133">
        <v>-196552.48</v>
      </c>
      <c r="T20" s="133">
        <v>-14040.41</v>
      </c>
      <c r="U20" s="133">
        <v>-40000</v>
      </c>
      <c r="V20" s="133">
        <v>-182512.47</v>
      </c>
      <c r="W20" s="133">
        <v>-239145.06</v>
      </c>
      <c r="X20" s="133">
        <v>-35290.240000000005</v>
      </c>
      <c r="Y20" s="133">
        <v>-60000</v>
      </c>
      <c r="Z20" s="133">
        <v>-35384.6</v>
      </c>
      <c r="AA20" s="133">
        <v>0</v>
      </c>
      <c r="AB20" s="133">
        <v>-107860.04</v>
      </c>
      <c r="AC20" s="133">
        <v>0</v>
      </c>
      <c r="AD20" s="133">
        <v>-113591.20999999999</v>
      </c>
      <c r="AE20" s="133">
        <v>-23852.62</v>
      </c>
      <c r="AF20" s="133">
        <v>0</v>
      </c>
      <c r="AG20" s="133">
        <v>-326131.83</v>
      </c>
      <c r="AH20" s="133">
        <v>-9461.08</v>
      </c>
      <c r="AI20" s="133">
        <v>0</v>
      </c>
      <c r="AJ20" s="133">
        <v>-104475.01</v>
      </c>
      <c r="AK20" s="133" t="s">
        <v>56</v>
      </c>
      <c r="AL20" s="133">
        <v>-15000</v>
      </c>
      <c r="AM20" s="133">
        <v>0</v>
      </c>
      <c r="AN20" s="133">
        <v>-55340.34</v>
      </c>
      <c r="AO20" s="133">
        <v>-36000</v>
      </c>
      <c r="AP20" s="133">
        <v>0</v>
      </c>
      <c r="AQ20" s="133">
        <v>0</v>
      </c>
      <c r="AR20" s="133">
        <v>0</v>
      </c>
      <c r="AS20" s="133">
        <v>0</v>
      </c>
      <c r="AT20" s="133">
        <v>0</v>
      </c>
      <c r="AU20" s="133">
        <v>0</v>
      </c>
      <c r="AV20" s="133">
        <v>0</v>
      </c>
      <c r="AW20" s="133">
        <v>0</v>
      </c>
      <c r="AX20" s="133">
        <v>0</v>
      </c>
      <c r="AY20" s="137">
        <f t="shared" si="0"/>
        <v>-4110552.37</v>
      </c>
    </row>
    <row r="21" spans="1:52" ht="16.5" thickBot="1" x14ac:dyDescent="0.45">
      <c r="A21" s="1"/>
      <c r="B21" s="124" t="s">
        <v>99</v>
      </c>
      <c r="C21" s="136"/>
      <c r="D21" s="136"/>
      <c r="E21" s="136"/>
      <c r="F21" s="136"/>
      <c r="G21" s="136"/>
      <c r="H21" s="136"/>
      <c r="I21" s="136"/>
      <c r="J21" s="136"/>
      <c r="K21" s="136"/>
      <c r="L21" s="136"/>
      <c r="M21" s="136"/>
      <c r="N21" s="136"/>
      <c r="O21" s="136"/>
      <c r="P21" s="136"/>
      <c r="Q21" s="136"/>
      <c r="R21" s="136"/>
      <c r="S21" s="136"/>
      <c r="T21" s="136"/>
      <c r="U21" s="136"/>
      <c r="V21" s="136"/>
      <c r="W21" s="136"/>
      <c r="X21" s="125" t="s">
        <v>166</v>
      </c>
      <c r="Y21" s="125">
        <v>-158755.54463198222</v>
      </c>
      <c r="Z21" s="125">
        <v>-38422.586000006646</v>
      </c>
      <c r="AA21" s="125">
        <v>-303332.31177582312</v>
      </c>
      <c r="AB21" s="125">
        <v>-731981.92729216116</v>
      </c>
      <c r="AC21" s="125">
        <v>498108.72701241076</v>
      </c>
      <c r="AD21" s="125">
        <v>1064913.290451217</v>
      </c>
      <c r="AE21" s="125">
        <v>533549.55820348952</v>
      </c>
      <c r="AF21" s="125">
        <v>706092.20150748035</v>
      </c>
      <c r="AG21" s="125">
        <v>-635019.98707984132</v>
      </c>
      <c r="AH21" s="125">
        <v>-1782628.4911167128</v>
      </c>
      <c r="AI21" s="125">
        <v>-2423918.8841982787</v>
      </c>
      <c r="AJ21" s="125">
        <v>-1432489.5074156532</v>
      </c>
      <c r="AK21" s="125">
        <v>2970509.5641886606</v>
      </c>
      <c r="AL21" s="125">
        <v>556364.37874499056</v>
      </c>
      <c r="AM21" s="125">
        <v>66753.521546235308</v>
      </c>
      <c r="AN21" s="125">
        <v>5092479.0675123958</v>
      </c>
      <c r="AO21" s="125">
        <v>2167870.117925006</v>
      </c>
      <c r="AP21" s="125">
        <v>-4574759.7449994646</v>
      </c>
      <c r="AQ21" s="125">
        <v>2623105.5825879611</v>
      </c>
      <c r="AR21" s="125">
        <v>-4603527.5551475678</v>
      </c>
      <c r="AS21" s="125">
        <v>3438905.0576553526</v>
      </c>
      <c r="AT21" s="125">
        <v>1923179.4478744511</v>
      </c>
      <c r="AU21" s="125">
        <v>6652847.7100000102</v>
      </c>
      <c r="AV21" s="125">
        <v>3252818.8099999898</v>
      </c>
      <c r="AW21" s="125">
        <v>-2538452.1799999685</v>
      </c>
      <c r="AX21" s="125">
        <v>-14684008.129999992</v>
      </c>
      <c r="AY21" s="153">
        <f>SUM(C21:AX21)+3676258.4</f>
        <v>1316458.5855522002</v>
      </c>
      <c r="AZ21" s="165"/>
    </row>
    <row r="22" spans="1:52" ht="16.5" thickBot="1" x14ac:dyDescent="0.45">
      <c r="A22" s="1"/>
      <c r="B22" s="124" t="s">
        <v>165</v>
      </c>
      <c r="C22" s="125"/>
      <c r="D22" s="125"/>
      <c r="E22" s="125"/>
      <c r="F22" s="125"/>
      <c r="G22" s="125"/>
      <c r="H22" s="125"/>
      <c r="I22" s="125"/>
      <c r="J22" s="1"/>
      <c r="K22" s="1"/>
      <c r="L22" s="131"/>
      <c r="M22" s="1"/>
      <c r="N22" s="1"/>
      <c r="O22" s="1"/>
      <c r="P22" s="1"/>
      <c r="Q22" s="1"/>
      <c r="R22" s="1"/>
      <c r="S22" s="1"/>
      <c r="T22" s="1"/>
      <c r="U22" s="1"/>
      <c r="V22" s="1"/>
      <c r="W22" s="1"/>
      <c r="X22" s="125" t="s">
        <v>167</v>
      </c>
      <c r="Y22" s="125">
        <v>6259006.8299999805</v>
      </c>
      <c r="Z22" s="125">
        <v>2554733.9999999935</v>
      </c>
      <c r="AA22" s="125">
        <v>2594921.6200000066</v>
      </c>
      <c r="AB22" s="125">
        <v>1942185.0299999909</v>
      </c>
      <c r="AC22" s="125">
        <v>3449242.5760000092</v>
      </c>
      <c r="AD22" s="125">
        <v>1943441.0399999823</v>
      </c>
      <c r="AE22" s="125">
        <v>4511345.6200001854</v>
      </c>
      <c r="AF22" s="125">
        <v>2712090.209999999</v>
      </c>
      <c r="AG22" s="125">
        <v>1951080.3700000027</v>
      </c>
      <c r="AH22" s="125">
        <v>3455115.9000046533</v>
      </c>
      <c r="AI22" s="125">
        <v>3351212.6399974436</v>
      </c>
      <c r="AJ22" s="125">
        <v>4910995.8899999028</v>
      </c>
      <c r="AK22" s="125">
        <v>6554274.5100000147</v>
      </c>
      <c r="AL22" s="125">
        <v>3667653.6599999871</v>
      </c>
      <c r="AM22" s="125">
        <v>4178827.3799999198</v>
      </c>
      <c r="AN22" s="125">
        <v>9782589.8900000192</v>
      </c>
      <c r="AO22" s="125">
        <v>6457440.3299998539</v>
      </c>
      <c r="AP22" s="125">
        <v>2581698.7299999921</v>
      </c>
      <c r="AQ22" s="125">
        <v>5783346.2000003597</v>
      </c>
      <c r="AR22" s="125">
        <v>-1568120.4099997305</v>
      </c>
      <c r="AS22" s="125">
        <v>5091768.4400000032</v>
      </c>
      <c r="AT22" s="125">
        <v>11683738.099999657</v>
      </c>
      <c r="AU22" s="125">
        <v>8917600.9000000097</v>
      </c>
      <c r="AV22" s="125">
        <v>12318044.369999986</v>
      </c>
      <c r="AW22" s="125">
        <v>821892.61000003153</v>
      </c>
      <c r="AX22" s="125">
        <v>-12538414.719999991</v>
      </c>
      <c r="AY22" s="126">
        <f>SUM(C22:AX22)+40754360.04</f>
        <v>144122071.75600225</v>
      </c>
    </row>
    <row r="23" spans="1:52" ht="16.5" thickBot="1" x14ac:dyDescent="0.45">
      <c r="A23" s="127"/>
      <c r="B23" s="124" t="s">
        <v>100</v>
      </c>
      <c r="C23" s="125">
        <v>-86895.17</v>
      </c>
      <c r="D23" s="125">
        <v>573395.32000000007</v>
      </c>
      <c r="E23" s="125">
        <v>739048.56706999906</v>
      </c>
      <c r="F23" s="125">
        <v>832139.98000002617</v>
      </c>
      <c r="G23" s="125">
        <v>849762.01738989796</v>
      </c>
      <c r="H23" s="125">
        <v>860309.13751729799</v>
      </c>
      <c r="I23" s="125">
        <v>1706180.0518711389</v>
      </c>
      <c r="J23" s="125">
        <v>1118533.5950378203</v>
      </c>
      <c r="K23" s="125">
        <v>1375270.2969399991</v>
      </c>
      <c r="L23" s="125">
        <v>1665802.7162800075</v>
      </c>
      <c r="M23" s="125">
        <v>2327414.8805084</v>
      </c>
      <c r="N23" s="125">
        <v>2310763.1999999997</v>
      </c>
      <c r="O23" s="125">
        <v>2831447.0443110992</v>
      </c>
      <c r="P23" s="125">
        <v>2198948.4500498823</v>
      </c>
      <c r="Q23" s="125">
        <v>2341297.2261908012</v>
      </c>
      <c r="R23" s="125">
        <v>2661376.9800000004</v>
      </c>
      <c r="S23" s="125">
        <v>1944637.5281570114</v>
      </c>
      <c r="T23" s="125">
        <v>3197441.6999999997</v>
      </c>
      <c r="U23" s="125">
        <v>2746425.6580496593</v>
      </c>
      <c r="V23" s="125">
        <v>3046852.1549855359</v>
      </c>
      <c r="W23" s="125">
        <v>3344085.5399999996</v>
      </c>
      <c r="X23" s="125">
        <v>2170123.1648716223</v>
      </c>
      <c r="Y23" s="125">
        <v>2741503.9746319642</v>
      </c>
      <c r="Z23" s="125">
        <v>2593156.5860000001</v>
      </c>
      <c r="AA23" s="125">
        <v>2898253.9317758298</v>
      </c>
      <c r="AB23" s="125">
        <v>2674166.9572921521</v>
      </c>
      <c r="AC23" s="125">
        <v>2951133.8489875984</v>
      </c>
      <c r="AD23" s="125">
        <v>878527.74954876537</v>
      </c>
      <c r="AE23" s="125">
        <v>3977796.0617966959</v>
      </c>
      <c r="AF23" s="125">
        <v>2005998.0084925187</v>
      </c>
      <c r="AG23" s="125">
        <v>2586100.357079844</v>
      </c>
      <c r="AH23" s="125">
        <v>5237744.3911213661</v>
      </c>
      <c r="AI23" s="125">
        <v>5775131.5241957223</v>
      </c>
      <c r="AJ23" s="125">
        <v>6343485.397415556</v>
      </c>
      <c r="AK23" s="125">
        <v>3583764.9458113541</v>
      </c>
      <c r="AL23" s="125">
        <v>3111289.2812549965</v>
      </c>
      <c r="AM23" s="125">
        <v>4112073.8584536845</v>
      </c>
      <c r="AN23" s="125">
        <v>4690110.8224876234</v>
      </c>
      <c r="AO23" s="125">
        <v>4289570.2120748479</v>
      </c>
      <c r="AP23" s="125">
        <v>7156458.4749994567</v>
      </c>
      <c r="AQ23" s="125">
        <v>3160240.6174123986</v>
      </c>
      <c r="AR23" s="125">
        <v>3035407.1451478372</v>
      </c>
      <c r="AS23" s="125">
        <v>1652863.3823446506</v>
      </c>
      <c r="AT23" s="125">
        <v>9760558.6521252058</v>
      </c>
      <c r="AU23" s="125">
        <v>2264753.19</v>
      </c>
      <c r="AV23" s="125">
        <v>9065225.5599999987</v>
      </c>
      <c r="AW23" s="125">
        <v>3360344.79</v>
      </c>
      <c r="AX23" s="125">
        <v>2145593.41</v>
      </c>
      <c r="AY23" s="126">
        <f>SUM(C23:AX23)</f>
        <v>142805613.16968024</v>
      </c>
    </row>
    <row r="24" spans="1:52" ht="16" x14ac:dyDescent="0.4">
      <c r="A24" s="127"/>
      <c r="B24" s="154"/>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55"/>
    </row>
    <row r="25" spans="1:52" ht="16" x14ac:dyDescent="0.4">
      <c r="A25" s="127"/>
      <c r="B25" s="154"/>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55"/>
    </row>
    <row r="26" spans="1:52" ht="16.5" thickBot="1" x14ac:dyDescent="0.45">
      <c r="A26" s="1"/>
      <c r="B26" s="124" t="s">
        <v>94</v>
      </c>
      <c r="C26" s="125">
        <v>0</v>
      </c>
      <c r="D26" s="125">
        <v>422679.05</v>
      </c>
      <c r="E26" s="125">
        <v>731255.87000000011</v>
      </c>
      <c r="F26" s="125">
        <v>832568.62999999989</v>
      </c>
      <c r="G26" s="125">
        <v>872731.98</v>
      </c>
      <c r="H26" s="125">
        <v>854995.29</v>
      </c>
      <c r="I26" s="125">
        <v>1360895.8800000001</v>
      </c>
      <c r="J26" s="125">
        <v>1421806.1</v>
      </c>
      <c r="K26" s="125">
        <v>1369146.61</v>
      </c>
      <c r="L26" s="125">
        <v>1640253.1316300086</v>
      </c>
      <c r="M26" s="125">
        <v>2224410.2400000002</v>
      </c>
      <c r="N26" s="125">
        <v>2309964.48</v>
      </c>
      <c r="O26" s="125">
        <v>2566627.1999999997</v>
      </c>
      <c r="P26" s="125">
        <v>2566627.1999999997</v>
      </c>
      <c r="Q26" s="125">
        <v>2678547.4699999997</v>
      </c>
      <c r="R26" s="125">
        <v>2661480.1278000004</v>
      </c>
      <c r="S26" s="125">
        <v>2673209.2799999998</v>
      </c>
      <c r="T26" s="125">
        <v>2717762.77</v>
      </c>
      <c r="U26" s="125">
        <v>2673209.2799999998</v>
      </c>
      <c r="V26" s="125">
        <v>2784593</v>
      </c>
      <c r="W26" s="125">
        <v>2784593</v>
      </c>
      <c r="X26" s="125">
        <v>2804536.0080000004</v>
      </c>
      <c r="Y26" s="125">
        <v>2730934.6899999995</v>
      </c>
      <c r="Z26" s="125">
        <v>2792202.48</v>
      </c>
      <c r="AA26" s="125">
        <v>2792202.48</v>
      </c>
      <c r="AB26" s="125">
        <v>2792202.48</v>
      </c>
      <c r="AC26" s="125">
        <v>2792202.48</v>
      </c>
      <c r="AD26" s="125">
        <v>4188303.7199999997</v>
      </c>
      <c r="AE26" s="125">
        <v>3141227.79</v>
      </c>
      <c r="AF26" s="125">
        <v>3141227.79</v>
      </c>
      <c r="AG26" s="125">
        <v>4528759.54</v>
      </c>
      <c r="AH26" s="125">
        <v>4639762.08</v>
      </c>
      <c r="AI26" s="125">
        <v>4639762.08</v>
      </c>
      <c r="AJ26" s="125">
        <v>4811605.12</v>
      </c>
      <c r="AK26" s="125">
        <v>4124232.96</v>
      </c>
      <c r="AL26" s="125">
        <v>4548156.84</v>
      </c>
      <c r="AM26" s="125">
        <v>4548156.84</v>
      </c>
      <c r="AN26" s="125">
        <v>4548156.84</v>
      </c>
      <c r="AO26" s="125">
        <v>4548156.84</v>
      </c>
      <c r="AP26" s="125">
        <v>4549777.5599999996</v>
      </c>
      <c r="AQ26" s="125">
        <v>4612483.5359999994</v>
      </c>
      <c r="AR26" s="125">
        <v>4716594.72</v>
      </c>
      <c r="AS26" s="125">
        <v>4833491.5299999993</v>
      </c>
      <c r="AT26" s="125">
        <v>4771390.08</v>
      </c>
      <c r="AU26" s="125">
        <v>4771390.08</v>
      </c>
      <c r="AV26" s="125">
        <v>4771390.08</v>
      </c>
      <c r="AW26" s="125">
        <v>4771390.08</v>
      </c>
      <c r="AX26" s="125">
        <v>4771390.08</v>
      </c>
      <c r="AY26" s="126">
        <f>SUM(C26:AX26)</f>
        <v>148828443.39343005</v>
      </c>
    </row>
    <row r="27" spans="1:52" ht="16" x14ac:dyDescent="0.4">
      <c r="A27" s="1"/>
      <c r="B27" s="142"/>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3"/>
      <c r="AU27" s="133"/>
      <c r="AV27" s="133"/>
      <c r="AW27" s="133"/>
      <c r="AX27" s="133"/>
      <c r="AY27" s="140"/>
    </row>
    <row r="28" spans="1:52" ht="16" x14ac:dyDescent="0.4">
      <c r="A28" s="1"/>
      <c r="B28" s="168" t="s">
        <v>98</v>
      </c>
      <c r="C28" s="129">
        <v>-86895.17</v>
      </c>
      <c r="D28" s="129">
        <v>63821.100000000093</v>
      </c>
      <c r="E28" s="129">
        <v>71613.79706999904</v>
      </c>
      <c r="F28" s="129">
        <v>71185.147070025327</v>
      </c>
      <c r="G28" s="129">
        <v>48215.184459923301</v>
      </c>
      <c r="H28" s="129">
        <v>53529.031977221253</v>
      </c>
      <c r="I28" s="129">
        <v>398813.20384835987</v>
      </c>
      <c r="J28" s="129">
        <v>95540.698886180064</v>
      </c>
      <c r="K28" s="129">
        <v>101664.38582617906</v>
      </c>
      <c r="L28" s="129">
        <v>127213.97047617799</v>
      </c>
      <c r="M28" s="129">
        <v>230218.6109845778</v>
      </c>
      <c r="N28" s="129">
        <v>231017.33098457754</v>
      </c>
      <c r="O28" s="129">
        <v>495837.17529567704</v>
      </c>
      <c r="P28" s="129">
        <v>128158.4253455596</v>
      </c>
      <c r="Q28" s="129">
        <v>-209091.81846363889</v>
      </c>
      <c r="R28" s="129">
        <v>-209194.96626363881</v>
      </c>
      <c r="S28" s="129">
        <v>-937766.71810662723</v>
      </c>
      <c r="T28" s="129">
        <v>-458087.7881066273</v>
      </c>
      <c r="U28" s="129">
        <v>-384871.41005696775</v>
      </c>
      <c r="V28" s="129">
        <v>-122612.25507143186</v>
      </c>
      <c r="W28" s="129">
        <v>436880.28492856771</v>
      </c>
      <c r="X28" s="129">
        <v>-197532.55819981033</v>
      </c>
      <c r="Y28" s="129">
        <v>3330539.5818001707</v>
      </c>
      <c r="Z28" s="129">
        <v>3093071.1018001642</v>
      </c>
      <c r="AA28" s="129">
        <v>2895790.2418001709</v>
      </c>
      <c r="AB28" s="129">
        <v>2045772.7918001618</v>
      </c>
      <c r="AC28" s="129">
        <v>2702812.887800171</v>
      </c>
      <c r="AD28" s="129">
        <v>457950.20780015364</v>
      </c>
      <c r="AE28" s="129">
        <v>1828068.0378003391</v>
      </c>
      <c r="AF28" s="129">
        <v>1398930.457800338</v>
      </c>
      <c r="AG28" s="129">
        <v>-1178748.7121996593</v>
      </c>
      <c r="AH28" s="129">
        <v>-2363394.8921950059</v>
      </c>
      <c r="AI28" s="129">
        <v>-3651944.3321975623</v>
      </c>
      <c r="AJ28" s="129">
        <v>-3552553.5621976601</v>
      </c>
      <c r="AK28" s="129">
        <v>-1122512.0121976454</v>
      </c>
      <c r="AL28" s="129">
        <v>-2003015.1921976581</v>
      </c>
      <c r="AM28" s="129">
        <v>-2372344.6521977382</v>
      </c>
      <c r="AN28" s="129">
        <v>2862088.3978022812</v>
      </c>
      <c r="AO28" s="129">
        <v>4771371.8878021352</v>
      </c>
      <c r="AP28" s="129">
        <v>2803293.0578021277</v>
      </c>
      <c r="AQ28" s="129">
        <v>3974155.721802488</v>
      </c>
      <c r="AR28" s="129">
        <v>-2310559.4081972423</v>
      </c>
      <c r="AS28" s="129">
        <v>-2052282.4981972389</v>
      </c>
      <c r="AT28" s="129">
        <v>4860065.5218024179</v>
      </c>
      <c r="AU28" s="129">
        <v>9006276.3418024275</v>
      </c>
      <c r="AV28" s="129">
        <v>16552930.631802414</v>
      </c>
      <c r="AW28" s="129">
        <v>12603433.161802445</v>
      </c>
      <c r="AX28" s="129">
        <v>-4706371.6381975468</v>
      </c>
      <c r="AY28" s="130" t="s">
        <v>58</v>
      </c>
    </row>
    <row r="29" spans="1:52" ht="16" x14ac:dyDescent="0.4">
      <c r="A29" s="1"/>
      <c r="B29" s="142"/>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33"/>
      <c r="AW29" s="133"/>
      <c r="AX29" s="133"/>
      <c r="AY29" s="140"/>
    </row>
    <row r="30" spans="1:52" ht="16.5" thickBot="1" x14ac:dyDescent="0.45">
      <c r="A30" s="1"/>
      <c r="B30" s="150" t="s">
        <v>120</v>
      </c>
      <c r="C30" s="151">
        <v>44621</v>
      </c>
      <c r="D30" s="151" t="s">
        <v>103</v>
      </c>
      <c r="E30" s="151" t="s">
        <v>104</v>
      </c>
      <c r="F30" s="151">
        <v>44713</v>
      </c>
      <c r="G30" s="151">
        <v>44743</v>
      </c>
      <c r="H30" s="151">
        <v>44774</v>
      </c>
      <c r="I30" s="151">
        <v>44805</v>
      </c>
      <c r="J30" s="151">
        <v>44835</v>
      </c>
      <c r="K30" s="151">
        <v>44866</v>
      </c>
      <c r="L30" s="151">
        <v>44896</v>
      </c>
      <c r="M30" s="151">
        <v>44927</v>
      </c>
      <c r="N30" s="151">
        <v>44958</v>
      </c>
      <c r="O30" s="151">
        <v>44986</v>
      </c>
      <c r="P30" s="151">
        <v>45017</v>
      </c>
      <c r="Q30" s="151">
        <v>45047</v>
      </c>
      <c r="R30" s="151">
        <v>45078</v>
      </c>
      <c r="S30" s="151">
        <v>45108</v>
      </c>
      <c r="T30" s="151" t="s">
        <v>105</v>
      </c>
      <c r="U30" s="151" t="s">
        <v>106</v>
      </c>
      <c r="V30" s="151" t="s">
        <v>107</v>
      </c>
      <c r="W30" s="151" t="s">
        <v>108</v>
      </c>
      <c r="X30" s="151" t="s">
        <v>109</v>
      </c>
      <c r="Y30" s="151" t="s">
        <v>110</v>
      </c>
      <c r="Z30" s="151" t="s">
        <v>111</v>
      </c>
      <c r="AA30" s="151" t="s">
        <v>112</v>
      </c>
      <c r="AB30" s="151" t="s">
        <v>113</v>
      </c>
      <c r="AC30" s="151" t="s">
        <v>114</v>
      </c>
      <c r="AD30" s="152" t="s">
        <v>115</v>
      </c>
      <c r="AE30" s="152" t="s">
        <v>116</v>
      </c>
      <c r="AF30" s="152" t="s">
        <v>117</v>
      </c>
      <c r="AG30" s="152" t="s">
        <v>122</v>
      </c>
      <c r="AH30" s="152" t="s">
        <v>123</v>
      </c>
      <c r="AI30" s="152" t="s">
        <v>125</v>
      </c>
      <c r="AJ30" s="152" t="s">
        <v>127</v>
      </c>
      <c r="AK30" s="152" t="s">
        <v>128</v>
      </c>
      <c r="AL30" s="152" t="s">
        <v>129</v>
      </c>
      <c r="AM30" s="152" t="s">
        <v>133</v>
      </c>
      <c r="AN30" s="152" t="s">
        <v>136</v>
      </c>
      <c r="AO30" s="152" t="s">
        <v>140</v>
      </c>
      <c r="AP30" s="152" t="s">
        <v>146</v>
      </c>
      <c r="AQ30" s="152" t="s">
        <v>148</v>
      </c>
      <c r="AR30" s="152" t="s">
        <v>149</v>
      </c>
      <c r="AS30" s="152" t="s">
        <v>159</v>
      </c>
      <c r="AT30" s="152" t="s">
        <v>177</v>
      </c>
      <c r="AU30" s="152" t="s">
        <v>179</v>
      </c>
      <c r="AV30" s="152" t="s">
        <v>181</v>
      </c>
      <c r="AW30" s="152" t="s">
        <v>190</v>
      </c>
      <c r="AX30" s="152" t="s">
        <v>203</v>
      </c>
      <c r="AY30" s="141" t="s">
        <v>121</v>
      </c>
    </row>
    <row r="31" spans="1:52" ht="16" x14ac:dyDescent="0.4">
      <c r="A31" s="1"/>
      <c r="B31" s="135" t="s">
        <v>95</v>
      </c>
      <c r="C31" s="136">
        <v>0</v>
      </c>
      <c r="D31" s="143">
        <v>0.1678006896110816</v>
      </c>
      <c r="E31" s="143">
        <v>0.166999965087053</v>
      </c>
      <c r="F31" s="143">
        <v>0.14929995947952251</v>
      </c>
      <c r="G31" s="143">
        <v>0.1404026735576018</v>
      </c>
      <c r="H31" s="143">
        <v>0.13237963941091266</v>
      </c>
      <c r="I31" s="143">
        <v>0.14000000000000001</v>
      </c>
      <c r="J31" s="143">
        <v>0.13500000000000001</v>
      </c>
      <c r="K31" s="143">
        <v>0.13</v>
      </c>
      <c r="L31" s="143">
        <v>0.13200000000000001</v>
      </c>
      <c r="M31" s="143">
        <v>0.13</v>
      </c>
      <c r="N31" s="143">
        <v>0.13500000000000001</v>
      </c>
      <c r="O31" s="143">
        <v>0.15</v>
      </c>
      <c r="P31" s="143">
        <v>0.15</v>
      </c>
      <c r="Q31" s="143">
        <v>0.15</v>
      </c>
      <c r="R31" s="143">
        <v>0.14000000000000001</v>
      </c>
      <c r="S31" s="143">
        <v>0.12</v>
      </c>
      <c r="T31" s="143">
        <v>0.122</v>
      </c>
      <c r="U31" s="143">
        <v>0.12</v>
      </c>
      <c r="V31" s="143">
        <v>0.125</v>
      </c>
      <c r="W31" s="143">
        <v>0.125</v>
      </c>
      <c r="X31" s="143">
        <v>0.125</v>
      </c>
      <c r="Y31" s="143">
        <v>0.12</v>
      </c>
      <c r="Z31" s="143">
        <v>0.12</v>
      </c>
      <c r="AA31" s="143">
        <v>0.12</v>
      </c>
      <c r="AB31" s="143">
        <v>0.12</v>
      </c>
      <c r="AC31" s="143">
        <v>0.12</v>
      </c>
      <c r="AD31" s="143">
        <v>0.18</v>
      </c>
      <c r="AE31" s="143">
        <v>0.13500000000000001</v>
      </c>
      <c r="AF31" s="143">
        <v>0.13500000000000001</v>
      </c>
      <c r="AG31" s="143">
        <v>0.13500000000000001</v>
      </c>
      <c r="AH31" s="143">
        <v>0.13500000000000001</v>
      </c>
      <c r="AI31" s="143">
        <v>0.13500000000000001</v>
      </c>
      <c r="AJ31" s="143">
        <v>0.14000000000000001</v>
      </c>
      <c r="AK31" s="143">
        <v>0.12</v>
      </c>
      <c r="AL31" s="143">
        <v>0.12</v>
      </c>
      <c r="AM31" s="143">
        <v>0.12</v>
      </c>
      <c r="AN31" s="143">
        <v>0.12</v>
      </c>
      <c r="AO31" s="143">
        <v>0.12</v>
      </c>
      <c r="AP31" s="143">
        <v>0.12</v>
      </c>
      <c r="AQ31" s="143">
        <v>0.12</v>
      </c>
      <c r="AR31" s="143">
        <v>0.12</v>
      </c>
      <c r="AS31" s="143">
        <v>0.12</v>
      </c>
      <c r="AT31" s="143">
        <v>0.12</v>
      </c>
      <c r="AU31" s="143">
        <v>0.12</v>
      </c>
      <c r="AV31" s="143">
        <v>0.12</v>
      </c>
      <c r="AW31" s="143">
        <v>0.12</v>
      </c>
      <c r="AX31" s="143">
        <v>0.12</v>
      </c>
      <c r="AY31" s="140">
        <f>AVERAGE(C31:AX31)</f>
        <v>0.12835172764887862</v>
      </c>
    </row>
    <row r="32" spans="1:52" ht="16.5" thickBot="1" x14ac:dyDescent="0.45">
      <c r="A32" s="1"/>
      <c r="B32" s="144" t="s">
        <v>96</v>
      </c>
      <c r="C32" s="145">
        <v>9.9378798301711484</v>
      </c>
      <c r="D32" s="146">
        <v>10.004285738028182</v>
      </c>
      <c r="E32" s="146">
        <v>10.007638239545456</v>
      </c>
      <c r="F32" s="146">
        <v>10.003371453181828</v>
      </c>
      <c r="G32" s="146">
        <v>10.004796153636379</v>
      </c>
      <c r="H32" s="146">
        <v>10.006208709090972</v>
      </c>
      <c r="I32" s="146">
        <v>10.060323596513186</v>
      </c>
      <c r="J32" s="146">
        <v>9.9378784382338754</v>
      </c>
      <c r="K32" s="146">
        <v>9.9190579099999994</v>
      </c>
      <c r="L32" s="146">
        <v>10.35199066</v>
      </c>
      <c r="M32" s="146">
        <v>10.21160849</v>
      </c>
      <c r="N32" s="146">
        <v>10.204002450000001</v>
      </c>
      <c r="O32" s="146">
        <v>10.21549976</v>
      </c>
      <c r="P32" s="146">
        <v>10.17796968</v>
      </c>
      <c r="Q32" s="146">
        <v>10.231675108095168</v>
      </c>
      <c r="R32" s="146">
        <v>10.15552929</v>
      </c>
      <c r="S32" s="146">
        <v>10.13626857</v>
      </c>
      <c r="T32" s="146">
        <v>10.146031239999999</v>
      </c>
      <c r="U32" s="146">
        <v>10.15066058</v>
      </c>
      <c r="V32" s="146">
        <v>10.15630329</v>
      </c>
      <c r="W32" s="146">
        <v>10.159641608306853</v>
      </c>
      <c r="X32" s="146">
        <v>10.14705861</v>
      </c>
      <c r="Y32" s="146">
        <v>10.149646792589882</v>
      </c>
      <c r="Z32" s="146">
        <v>10.127041348949737</v>
      </c>
      <c r="AA32" s="146">
        <v>10.141540998129909</v>
      </c>
      <c r="AB32" s="146">
        <v>10.100580750000001</v>
      </c>
      <c r="AC32" s="146">
        <v>10.116770114895106</v>
      </c>
      <c r="AD32" s="146">
        <v>10.025908818475084</v>
      </c>
      <c r="AE32" s="146">
        <v>10.08405331</v>
      </c>
      <c r="AF32" s="146">
        <v>10.06545187</v>
      </c>
      <c r="AG32" s="146">
        <v>9.91021076</v>
      </c>
      <c r="AH32" s="146">
        <v>9.9394001700000008</v>
      </c>
      <c r="AI32" s="146">
        <v>9.9019081700000005</v>
      </c>
      <c r="AJ32" s="146">
        <v>9.7724546500000002</v>
      </c>
      <c r="AK32" s="146">
        <v>9.8431619500000007</v>
      </c>
      <c r="AL32" s="146">
        <v>9.8225501299999998</v>
      </c>
      <c r="AM32" s="146">
        <v>9.8127857699999996</v>
      </c>
      <c r="AN32" s="146">
        <v>9.9494325807814494</v>
      </c>
      <c r="AO32" s="146">
        <v>9.9973977999999999</v>
      </c>
      <c r="AP32" s="146">
        <v>9.9454448499999994</v>
      </c>
      <c r="AQ32" s="146">
        <v>9.9750192126619801</v>
      </c>
      <c r="AR32" s="146">
        <v>9.8044957262291774</v>
      </c>
      <c r="AS32" s="146">
        <v>9.7841778055305593</v>
      </c>
      <c r="AT32" s="146">
        <v>9.9615951600297059</v>
      </c>
      <c r="AU32" s="146">
        <v>9.8867647958894196</v>
      </c>
      <c r="AV32" s="146">
        <v>10.076562422915501</v>
      </c>
      <c r="AW32" s="146">
        <v>9.9772329429833579</v>
      </c>
      <c r="AX32" s="146">
        <v>9.5418930153788644</v>
      </c>
      <c r="AY32" s="138" t="s">
        <v>58</v>
      </c>
    </row>
    <row r="33" spans="1:51" ht="16.5" thickBot="1" x14ac:dyDescent="0.45">
      <c r="A33" s="1"/>
      <c r="B33" s="124" t="s">
        <v>97</v>
      </c>
      <c r="C33" s="125">
        <v>21863335.626376525</v>
      </c>
      <c r="D33" s="125">
        <v>22009428.25</v>
      </c>
      <c r="E33" s="125">
        <v>22016804.127000004</v>
      </c>
      <c r="F33" s="125">
        <v>22007417.199999999</v>
      </c>
      <c r="G33" s="125">
        <v>22010551.538000032</v>
      </c>
      <c r="H33" s="125">
        <v>22013659.160000138</v>
      </c>
      <c r="I33" s="125">
        <v>50710670.740000159</v>
      </c>
      <c r="J33" s="125">
        <v>104664712.11000003</v>
      </c>
      <c r="K33" s="125">
        <v>104466496.2</v>
      </c>
      <c r="L33" s="125">
        <v>109026099.41</v>
      </c>
      <c r="M33" s="125">
        <v>174729280.75</v>
      </c>
      <c r="N33" s="125">
        <v>174599134.90000001</v>
      </c>
      <c r="O33" s="125">
        <v>174795863.68000001</v>
      </c>
      <c r="P33" s="125">
        <v>174153692.13999999</v>
      </c>
      <c r="Q33" s="125">
        <v>175072637.56</v>
      </c>
      <c r="R33" s="125">
        <v>173769718.06999999</v>
      </c>
      <c r="S33" s="125">
        <v>225803060.11000001</v>
      </c>
      <c r="T33" s="125">
        <v>226020540.50999999</v>
      </c>
      <c r="U33" s="125">
        <v>226123667.19999999</v>
      </c>
      <c r="V33" s="125">
        <v>226249368.28</v>
      </c>
      <c r="W33" s="125">
        <v>226323735.24000004</v>
      </c>
      <c r="X33" s="125">
        <v>226043427.05000001</v>
      </c>
      <c r="Y33" s="125">
        <v>226101083.28999999</v>
      </c>
      <c r="Z33" s="125">
        <v>235639583.08000001</v>
      </c>
      <c r="AA33" s="125">
        <v>235976966.05000001</v>
      </c>
      <c r="AB33" s="125">
        <v>235023888.56</v>
      </c>
      <c r="AC33" s="125">
        <v>235400588.37</v>
      </c>
      <c r="AD33" s="125">
        <v>233286395.59999999</v>
      </c>
      <c r="AE33" s="125">
        <v>234639322.27000001</v>
      </c>
      <c r="AF33" s="125">
        <v>234206497.30000001</v>
      </c>
      <c r="AG33" s="125">
        <v>230594292.12</v>
      </c>
      <c r="AH33" s="125">
        <v>341603348.19999999</v>
      </c>
      <c r="AI33" s="125">
        <v>340314800.41000003</v>
      </c>
      <c r="AJ33" s="125">
        <v>335865663.11000001</v>
      </c>
      <c r="AK33" s="125">
        <v>338295774.58999997</v>
      </c>
      <c r="AL33" s="125">
        <v>372247627.95999998</v>
      </c>
      <c r="AM33" s="125">
        <v>371917406.00999999</v>
      </c>
      <c r="AN33" s="125">
        <v>377096498.72000003</v>
      </c>
      <c r="AO33" s="125">
        <v>378914443.31</v>
      </c>
      <c r="AP33" s="125">
        <v>376945358.38999999</v>
      </c>
      <c r="AQ33" s="125">
        <v>378066265.50999999</v>
      </c>
      <c r="AR33" s="125">
        <v>371603202.5</v>
      </c>
      <c r="AS33" s="125">
        <v>370833126.75</v>
      </c>
      <c r="AT33" s="125">
        <v>377557476.37</v>
      </c>
      <c r="AU33" s="125">
        <v>393113428.92000002</v>
      </c>
      <c r="AV33" s="125">
        <v>400660083.20999998</v>
      </c>
      <c r="AW33" s="125">
        <v>396710585.75</v>
      </c>
      <c r="AX33" s="125">
        <v>379400780.64999998</v>
      </c>
      <c r="AY33" s="126" t="s">
        <v>58</v>
      </c>
    </row>
    <row r="34" spans="1:51" ht="16.5" thickBot="1" x14ac:dyDescent="0.45">
      <c r="A34" s="1"/>
      <c r="B34" s="148" t="s">
        <v>102</v>
      </c>
      <c r="C34" s="136">
        <v>21863335.626376525</v>
      </c>
      <c r="D34" s="136">
        <v>34667058.25</v>
      </c>
      <c r="E34" s="136">
        <v>49331047.127000004</v>
      </c>
      <c r="F34" s="136">
        <v>64309058.200000003</v>
      </c>
      <c r="G34" s="136">
        <v>64312192.538000032</v>
      </c>
      <c r="H34" s="136">
        <v>64315300.160000138</v>
      </c>
      <c r="I34" s="136">
        <v>105085638.83</v>
      </c>
      <c r="J34" s="136">
        <v>104664712.11</v>
      </c>
      <c r="K34" s="136">
        <v>104466496.2</v>
      </c>
      <c r="L34" s="136">
        <v>175253977.32999998</v>
      </c>
      <c r="M34" s="136">
        <v>174729280.75</v>
      </c>
      <c r="N34" s="136">
        <v>174599134.90000001</v>
      </c>
      <c r="O34" s="136">
        <v>174795863.68000001</v>
      </c>
      <c r="P34" s="136">
        <v>174153692.13999999</v>
      </c>
      <c r="Q34" s="136">
        <v>198874087.53999999</v>
      </c>
      <c r="R34" s="136">
        <v>225671895.75999999</v>
      </c>
      <c r="S34" s="136">
        <v>225803060.11000001</v>
      </c>
      <c r="T34" s="136">
        <v>226020540.50999999</v>
      </c>
      <c r="U34" s="136">
        <v>226123667.19999999</v>
      </c>
      <c r="V34" s="136">
        <v>226249368.28</v>
      </c>
      <c r="W34" s="136">
        <v>226323735.24000004</v>
      </c>
      <c r="X34" s="136">
        <v>229706110.10600004</v>
      </c>
      <c r="Y34" s="136">
        <v>232514035.51105407</v>
      </c>
      <c r="Z34" s="136">
        <v>235639583.08000001</v>
      </c>
      <c r="AA34" s="136">
        <v>235976966.05000001</v>
      </c>
      <c r="AB34" s="136">
        <v>235023888.56</v>
      </c>
      <c r="AC34" s="136">
        <v>235400588.37</v>
      </c>
      <c r="AD34" s="136">
        <v>233286395.59999999</v>
      </c>
      <c r="AE34" s="136">
        <v>234639322.27000001</v>
      </c>
      <c r="AF34" s="136">
        <v>240263623.70000002</v>
      </c>
      <c r="AG34" s="136">
        <v>341983984.42000002</v>
      </c>
      <c r="AH34" s="136">
        <v>341603348.19999999</v>
      </c>
      <c r="AI34" s="136">
        <v>340314800.41000003</v>
      </c>
      <c r="AJ34" s="136">
        <v>335865663.11000001</v>
      </c>
      <c r="AK34" s="136">
        <v>338295774.58999997</v>
      </c>
      <c r="AL34" s="136">
        <v>372247627.95999998</v>
      </c>
      <c r="AM34" s="136">
        <v>371917406.00999999</v>
      </c>
      <c r="AN34" s="136">
        <v>377096498.72000003</v>
      </c>
      <c r="AO34" s="136">
        <v>378914443.31</v>
      </c>
      <c r="AP34" s="136">
        <v>377282326.22999996</v>
      </c>
      <c r="AQ34" s="136">
        <v>396291033.05000001</v>
      </c>
      <c r="AR34" s="136">
        <v>390331182.91000003</v>
      </c>
      <c r="AS34" s="136">
        <v>389737939.31</v>
      </c>
      <c r="AT34" s="136">
        <v>396648944.41000003</v>
      </c>
      <c r="AU34" s="136">
        <v>393113428.92000002</v>
      </c>
      <c r="AV34" s="136">
        <v>400660083.20999998</v>
      </c>
      <c r="AW34" s="136">
        <v>396710585.75</v>
      </c>
      <c r="AX34" s="136">
        <v>379400780.64999998</v>
      </c>
      <c r="AY34" s="147" t="s">
        <v>58</v>
      </c>
    </row>
    <row r="35" spans="1:51" ht="16" x14ac:dyDescent="0.4">
      <c r="A35" s="1"/>
      <c r="C35" s="2"/>
      <c r="D35" s="2"/>
      <c r="E35" s="2"/>
      <c r="F35" s="1"/>
      <c r="G35" s="1"/>
      <c r="H35" s="1"/>
      <c r="I35" s="1"/>
      <c r="J35" s="1"/>
      <c r="K35" s="1"/>
      <c r="L35" s="1"/>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
    </row>
    <row r="36" spans="1:51" x14ac:dyDescent="0.35">
      <c r="B36" s="149" t="s">
        <v>160</v>
      </c>
    </row>
    <row r="37" spans="1:51" x14ac:dyDescent="0.35">
      <c r="B37" s="149" t="s">
        <v>161</v>
      </c>
    </row>
    <row r="38" spans="1:51" x14ac:dyDescent="0.35">
      <c r="B38" s="149" t="s">
        <v>162</v>
      </c>
    </row>
    <row r="39" spans="1:51" x14ac:dyDescent="0.35">
      <c r="B39" s="149" t="s">
        <v>168</v>
      </c>
    </row>
    <row r="40" spans="1:51" x14ac:dyDescent="0.35">
      <c r="B40" s="149"/>
    </row>
  </sheetData>
  <mergeCells count="1">
    <mergeCell ref="B2:D3"/>
  </mergeCells>
  <phoneticPr fontId="47" type="noConversion"/>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4">
    <tabColor rgb="FF21335B"/>
  </sheetPr>
  <dimension ref="A1:J23"/>
  <sheetViews>
    <sheetView showGridLines="0" topLeftCell="A2" zoomScale="73" zoomScaleNormal="106" workbookViewId="0">
      <selection activeCell="B28" sqref="B28"/>
    </sheetView>
  </sheetViews>
  <sheetFormatPr defaultColWidth="8.81640625" defaultRowHeight="16" x14ac:dyDescent="0.4"/>
  <cols>
    <col min="1" max="1" width="12.6328125" style="1" customWidth="1"/>
    <col min="2" max="2" width="17" style="1" bestFit="1" customWidth="1"/>
    <col min="3" max="3" width="3.81640625" style="1" customWidth="1"/>
    <col min="4" max="5" width="16.81640625" style="1" customWidth="1"/>
    <col min="6" max="16384" width="8.81640625" style="1"/>
  </cols>
  <sheetData>
    <row r="1" spans="2:10" s="24" customFormat="1" ht="15.65" customHeight="1" x14ac:dyDescent="0.4"/>
    <row r="2" spans="2:10" s="24" customFormat="1" ht="31.75" customHeight="1" x14ac:dyDescent="0.4">
      <c r="B2" s="46" t="s">
        <v>141</v>
      </c>
      <c r="C2" s="46"/>
      <c r="D2" s="46"/>
      <c r="E2" s="46"/>
    </row>
    <row r="3" spans="2:10" s="24" customFormat="1" ht="19.25" customHeight="1" x14ac:dyDescent="0.4"/>
    <row r="4" spans="2:10" ht="16.75" customHeight="1" x14ac:dyDescent="0.4"/>
    <row r="5" spans="2:10" ht="11.4" customHeight="1" x14ac:dyDescent="0.4">
      <c r="D5" s="183" t="s">
        <v>65</v>
      </c>
      <c r="E5" s="183"/>
    </row>
    <row r="6" spans="2:10" ht="27" customHeight="1" x14ac:dyDescent="0.4">
      <c r="B6" s="60" t="s">
        <v>66</v>
      </c>
      <c r="C6" s="62"/>
      <c r="D6" s="185" t="s">
        <v>79</v>
      </c>
      <c r="E6" s="186"/>
      <c r="F6" s="52"/>
    </row>
    <row r="7" spans="2:10" x14ac:dyDescent="0.4">
      <c r="B7" s="54">
        <f>B8-0.04</f>
        <v>8.8400000000000034</v>
      </c>
      <c r="C7" s="23"/>
      <c r="D7" s="187">
        <f t="shared" ref="D7:D15" si="0">(((1+($D$19/B7))^12)/(1+$E$19))-1</f>
        <v>0.13247792377583334</v>
      </c>
      <c r="E7" s="187"/>
    </row>
    <row r="8" spans="2:10" x14ac:dyDescent="0.4">
      <c r="B8" s="57">
        <f>B9-0.04</f>
        <v>8.8800000000000026</v>
      </c>
      <c r="C8" s="23"/>
      <c r="D8" s="188">
        <f t="shared" si="0"/>
        <v>0.13165835169272433</v>
      </c>
      <c r="E8" s="189"/>
    </row>
    <row r="9" spans="2:10" x14ac:dyDescent="0.4">
      <c r="B9" s="54">
        <f>B10-0.04</f>
        <v>8.9200000000000017</v>
      </c>
      <c r="C9" s="23"/>
      <c r="D9" s="187">
        <f t="shared" si="0"/>
        <v>0.13084666646861454</v>
      </c>
      <c r="E9" s="187"/>
    </row>
    <row r="10" spans="2:10" x14ac:dyDescent="0.4">
      <c r="B10" s="57">
        <f>B11-0.04</f>
        <v>8.9600000000000009</v>
      </c>
      <c r="C10" s="23"/>
      <c r="D10" s="188">
        <f t="shared" si="0"/>
        <v>0.13004275500862295</v>
      </c>
      <c r="E10" s="189"/>
    </row>
    <row r="11" spans="2:10" x14ac:dyDescent="0.4">
      <c r="B11" s="170">
        <f>B19</f>
        <v>9</v>
      </c>
      <c r="C11" s="61"/>
      <c r="D11" s="190">
        <f t="shared" si="0"/>
        <v>0.1292465063663204</v>
      </c>
      <c r="E11" s="191"/>
    </row>
    <row r="12" spans="2:10" x14ac:dyDescent="0.4">
      <c r="B12" s="123">
        <f>B11+0.04</f>
        <v>9.0399999999999991</v>
      </c>
      <c r="C12" s="23"/>
      <c r="D12" s="188">
        <f t="shared" si="0"/>
        <v>0.12845781169302417</v>
      </c>
      <c r="E12" s="189"/>
      <c r="J12" s="45"/>
    </row>
    <row r="13" spans="2:10" x14ac:dyDescent="0.4">
      <c r="B13" s="53">
        <f>B12+0.04</f>
        <v>9.0799999999999983</v>
      </c>
      <c r="C13" s="23"/>
      <c r="D13" s="187">
        <f t="shared" si="0"/>
        <v>0.12767656418855022</v>
      </c>
      <c r="E13" s="187"/>
    </row>
    <row r="14" spans="2:10" x14ac:dyDescent="0.4">
      <c r="B14" s="123">
        <f>B13+0.04</f>
        <v>9.1199999999999974</v>
      </c>
      <c r="C14" s="23"/>
      <c r="D14" s="188">
        <f t="shared" si="0"/>
        <v>0.12690265905328424</v>
      </c>
      <c r="E14" s="189"/>
    </row>
    <row r="15" spans="2:10" ht="15.65" customHeight="1" x14ac:dyDescent="0.4">
      <c r="B15" s="53">
        <f>B14+0.04</f>
        <v>9.1599999999999966</v>
      </c>
      <c r="C15" s="23"/>
      <c r="D15" s="187">
        <f t="shared" si="0"/>
        <v>0.12613599344166793</v>
      </c>
      <c r="E15" s="187"/>
    </row>
    <row r="16" spans="2:10" ht="18.649999999999999" customHeight="1" x14ac:dyDescent="0.4">
      <c r="B16" s="55"/>
      <c r="C16" s="23"/>
      <c r="D16" s="56"/>
      <c r="E16" s="56"/>
    </row>
    <row r="17" spans="1:7" ht="18.649999999999999" customHeight="1" x14ac:dyDescent="0.4">
      <c r="B17" s="178" t="s">
        <v>145</v>
      </c>
      <c r="C17" s="178"/>
      <c r="D17" s="178"/>
      <c r="E17" s="178"/>
    </row>
    <row r="18" spans="1:7" x14ac:dyDescent="0.4">
      <c r="A18" s="51"/>
      <c r="B18" s="59" t="s">
        <v>144</v>
      </c>
      <c r="C18" s="59"/>
      <c r="D18" s="59" t="s">
        <v>142</v>
      </c>
      <c r="E18" s="59" t="s">
        <v>143</v>
      </c>
      <c r="G18" s="1" t="s">
        <v>78</v>
      </c>
    </row>
    <row r="19" spans="1:7" x14ac:dyDescent="0.4">
      <c r="B19" s="167">
        <v>9</v>
      </c>
      <c r="C19" s="58"/>
      <c r="D19" s="58">
        <v>0.12</v>
      </c>
      <c r="E19" s="166">
        <v>3.8100000000000002E-2</v>
      </c>
    </row>
    <row r="20" spans="1:7" x14ac:dyDescent="0.4">
      <c r="E20" s="162" t="s">
        <v>180</v>
      </c>
    </row>
    <row r="21" spans="1:7" ht="18.5" customHeight="1" x14ac:dyDescent="0.4"/>
    <row r="22" spans="1:7" ht="52" customHeight="1" x14ac:dyDescent="0.4">
      <c r="B22" s="184" t="s">
        <v>147</v>
      </c>
      <c r="C22" s="184"/>
      <c r="D22" s="184"/>
      <c r="E22" s="184"/>
      <c r="F22" s="184"/>
    </row>
    <row r="23" spans="1:7" ht="23.5" customHeight="1" x14ac:dyDescent="0.4">
      <c r="B23" s="63"/>
      <c r="C23" s="63"/>
      <c r="D23" s="182"/>
      <c r="E23" s="182"/>
    </row>
  </sheetData>
  <mergeCells count="14">
    <mergeCell ref="D23:E23"/>
    <mergeCell ref="D5:E5"/>
    <mergeCell ref="B17:E17"/>
    <mergeCell ref="B22:F22"/>
    <mergeCell ref="D6:E6"/>
    <mergeCell ref="D7:E7"/>
    <mergeCell ref="D8:E8"/>
    <mergeCell ref="D9:E9"/>
    <mergeCell ref="D10:E10"/>
    <mergeCell ref="D11:E11"/>
    <mergeCell ref="D12:E12"/>
    <mergeCell ref="D13:E13"/>
    <mergeCell ref="D14:E14"/>
    <mergeCell ref="D15:E15"/>
  </mergeCells>
  <hyperlinks>
    <hyperlink ref="E20" r:id="rId1" xr:uid="{8FBEC98B-F167-4095-A051-98619E6E2CA4}"/>
  </hyperlinks>
  <pageMargins left="0.511811024" right="0.511811024" top="0.78740157499999996" bottom="0.78740157499999996" header="0.31496062000000002" footer="0.31496062000000002"/>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216e39f-dd41-4c77-85d9-350bbd1cff4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2149E9381E0BA4192906517D814047D" ma:contentTypeVersion="13" ma:contentTypeDescription="Crie um novo documento." ma:contentTypeScope="" ma:versionID="612eca8d106f43dfc6355e45ef135eb6">
  <xsd:schema xmlns:xsd="http://www.w3.org/2001/XMLSchema" xmlns:xs="http://www.w3.org/2001/XMLSchema" xmlns:p="http://schemas.microsoft.com/office/2006/metadata/properties" xmlns:ns3="c216e39f-dd41-4c77-85d9-350bbd1cff46" xmlns:ns4="34de7434-30b9-40d9-849c-00c14cd41293" targetNamespace="http://schemas.microsoft.com/office/2006/metadata/properties" ma:root="true" ma:fieldsID="212fa8de519815d9d317d6dfe05cb5ae" ns3:_="" ns4:_="">
    <xsd:import namespace="c216e39f-dd41-4c77-85d9-350bbd1cff46"/>
    <xsd:import namespace="34de7434-30b9-40d9-849c-00c14cd41293"/>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element ref="ns4:SharedWithUsers" minOccurs="0"/>
                <xsd:element ref="ns4:SharedWithDetails" minOccurs="0"/>
                <xsd:element ref="ns4:SharingHintHash" minOccurs="0"/>
                <xsd:element ref="ns3:MediaServiceDateTaken"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16e39f-dd41-4c77-85d9-350bbd1cff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de7434-30b9-40d9-849c-00c14cd41293" elementFormDefault="qualified">
    <xsd:import namespace="http://schemas.microsoft.com/office/2006/documentManagement/types"/>
    <xsd:import namespace="http://schemas.microsoft.com/office/infopath/2007/PartnerControls"/>
    <xsd:element name="SharedWithUsers" ma:index="1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hes de Compartilhado Com" ma:internalName="SharedWithDetails" ma:readOnly="true">
      <xsd:simpleType>
        <xsd:restriction base="dms:Note">
          <xsd:maxLength value="255"/>
        </xsd:restriction>
      </xsd:simpleType>
    </xsd:element>
    <xsd:element name="SharingHintHash" ma:index="15"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CBAF3F-1A65-460E-B3CC-A6192291491A}">
  <ds:schemaRefs>
    <ds:schemaRef ds:uri="http://purl.org/dc/elements/1.1/"/>
    <ds:schemaRef ds:uri="http://schemas.microsoft.com/office/infopath/2007/PartnerControls"/>
    <ds:schemaRef ds:uri="http://www.w3.org/XML/1998/namespace"/>
    <ds:schemaRef ds:uri="c216e39f-dd41-4c77-85d9-350bbd1cff46"/>
    <ds:schemaRef ds:uri="http://schemas.microsoft.com/office/2006/metadata/properties"/>
    <ds:schemaRef ds:uri="34de7434-30b9-40d9-849c-00c14cd41293"/>
    <ds:schemaRef ds:uri="http://schemas.openxmlformats.org/package/2006/metadata/core-properties"/>
    <ds:schemaRef ds:uri="http://purl.org/dc/terms/"/>
    <ds:schemaRef ds:uri="http://schemas.microsoft.com/office/2006/documentManagement/types"/>
    <ds:schemaRef ds:uri="http://purl.org/dc/dcmitype/"/>
  </ds:schemaRefs>
</ds:datastoreItem>
</file>

<file path=customXml/itemProps2.xml><?xml version="1.0" encoding="utf-8"?>
<ds:datastoreItem xmlns:ds="http://schemas.openxmlformats.org/officeDocument/2006/customXml" ds:itemID="{A8C8E5B2-6697-4BF8-8C36-619C77261E29}">
  <ds:schemaRefs>
    <ds:schemaRef ds:uri="http://schemas.microsoft.com/sharepoint/v3/contenttype/forms"/>
  </ds:schemaRefs>
</ds:datastoreItem>
</file>

<file path=customXml/itemProps3.xml><?xml version="1.0" encoding="utf-8"?>
<ds:datastoreItem xmlns:ds="http://schemas.openxmlformats.org/officeDocument/2006/customXml" ds:itemID="{0CF03E31-45B4-4E9C-8576-E38EA86A28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16e39f-dd41-4c77-85d9-350bbd1cff46"/>
    <ds:schemaRef ds:uri="34de7434-30b9-40d9-849c-00c14cd412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Introdução</vt:lpstr>
      <vt:lpstr>Operações</vt:lpstr>
      <vt:lpstr>Dividendos</vt:lpstr>
      <vt:lpstr>Negociação</vt:lpstr>
      <vt:lpstr>Cotistas</vt:lpstr>
      <vt:lpstr>DRE</vt:lpstr>
      <vt:lpstr>Análise Sensibilidade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Stefano Parodi</dc:creator>
  <cp:keywords/>
  <dc:description/>
  <cp:lastModifiedBy>Stefano Parodi</cp:lastModifiedBy>
  <cp:revision/>
  <cp:lastPrinted>2024-06-06T17:00:29Z</cp:lastPrinted>
  <dcterms:created xsi:type="dcterms:W3CDTF">2024-05-14T19:28:51Z</dcterms:created>
  <dcterms:modified xsi:type="dcterms:W3CDTF">2026-05-12T17:18:02Z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0x01010022149E9381E0BA4192906517D814047D</vt:lpwstr>
  </property>
</Properties>
</file>